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6535" windowHeight="8895"/>
  </bookViews>
  <sheets>
    <sheet name="Документ" sheetId="2" r:id="rId1"/>
  </sheets>
  <definedNames>
    <definedName name="_xlnm._FilterDatabase" localSheetId="0" hidden="1">Документ!$A$7:$I$186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G188" i="2" l="1"/>
  <c r="E150" i="2" l="1"/>
  <c r="F150" i="2"/>
  <c r="E130" i="2"/>
  <c r="F130" i="2"/>
  <c r="E117" i="2"/>
  <c r="F117" i="2"/>
  <c r="E93" i="2"/>
  <c r="F93" i="2"/>
  <c r="E89" i="2"/>
  <c r="F89" i="2"/>
  <c r="E85" i="2"/>
  <c r="F85" i="2"/>
  <c r="E84" i="2"/>
  <c r="F84" i="2"/>
  <c r="E83" i="2"/>
  <c r="F83" i="2"/>
  <c r="E41" i="2" l="1"/>
  <c r="E179" i="2" l="1"/>
  <c r="F179" i="2"/>
  <c r="G179" i="2"/>
  <c r="H179" i="2"/>
  <c r="I179" i="2"/>
  <c r="D179" i="2"/>
  <c r="E166" i="2"/>
  <c r="F166" i="2"/>
  <c r="G166" i="2"/>
  <c r="H166" i="2"/>
  <c r="I166" i="2"/>
  <c r="D166" i="2"/>
  <c r="E162" i="2"/>
  <c r="F162" i="2"/>
  <c r="G162" i="2"/>
  <c r="H162" i="2"/>
  <c r="I162" i="2"/>
  <c r="D162" i="2"/>
  <c r="E159" i="2"/>
  <c r="F159" i="2"/>
  <c r="G159" i="2"/>
  <c r="H159" i="2"/>
  <c r="I159" i="2"/>
  <c r="D159" i="2"/>
  <c r="G112" i="2"/>
  <c r="H112" i="2"/>
  <c r="I112" i="2"/>
  <c r="E109" i="2"/>
  <c r="F109" i="2"/>
  <c r="G109" i="2"/>
  <c r="H109" i="2"/>
  <c r="I109" i="2"/>
  <c r="D109" i="2"/>
  <c r="E96" i="2"/>
  <c r="F96" i="2"/>
  <c r="G96" i="2"/>
  <c r="H96" i="2"/>
  <c r="I96" i="2"/>
  <c r="D96" i="2"/>
  <c r="G80" i="2"/>
  <c r="H80" i="2"/>
  <c r="I80" i="2"/>
  <c r="E47" i="2"/>
  <c r="F47" i="2"/>
  <c r="G47" i="2"/>
  <c r="H47" i="2"/>
  <c r="I47" i="2"/>
  <c r="D47" i="2"/>
  <c r="G36" i="2"/>
  <c r="H36" i="2"/>
  <c r="I36" i="2"/>
  <c r="E15" i="2"/>
  <c r="F15" i="2"/>
  <c r="G15" i="2"/>
  <c r="H15" i="2"/>
  <c r="I15" i="2"/>
  <c r="D15" i="2"/>
  <c r="E8" i="2"/>
  <c r="F8" i="2"/>
  <c r="G8" i="2"/>
  <c r="H8" i="2"/>
  <c r="I8" i="2"/>
  <c r="D8" i="2"/>
  <c r="E183" i="2"/>
  <c r="F183" i="2"/>
  <c r="G183" i="2"/>
  <c r="H183" i="2"/>
  <c r="I183" i="2"/>
  <c r="D183" i="2"/>
  <c r="E180" i="2"/>
  <c r="F180" i="2"/>
  <c r="G180" i="2"/>
  <c r="H180" i="2"/>
  <c r="I180" i="2"/>
  <c r="D180" i="2"/>
  <c r="E176" i="2"/>
  <c r="F176" i="2"/>
  <c r="G176" i="2"/>
  <c r="H176" i="2"/>
  <c r="I176" i="2"/>
  <c r="D176" i="2"/>
  <c r="E174" i="2"/>
  <c r="F174" i="2"/>
  <c r="G174" i="2"/>
  <c r="H174" i="2"/>
  <c r="I174" i="2"/>
  <c r="D174" i="2"/>
  <c r="E169" i="2"/>
  <c r="F169" i="2"/>
  <c r="G169" i="2"/>
  <c r="H169" i="2"/>
  <c r="I169" i="2"/>
  <c r="D169" i="2"/>
  <c r="D170" i="2"/>
  <c r="E167" i="2"/>
  <c r="F167" i="2"/>
  <c r="G167" i="2"/>
  <c r="H167" i="2"/>
  <c r="I167" i="2"/>
  <c r="D167" i="2"/>
  <c r="D168" i="2"/>
  <c r="E163" i="2"/>
  <c r="F163" i="2"/>
  <c r="G163" i="2"/>
  <c r="H163" i="2"/>
  <c r="I163" i="2"/>
  <c r="D163" i="2"/>
  <c r="E160" i="2"/>
  <c r="F160" i="2"/>
  <c r="G160" i="2"/>
  <c r="H160" i="2"/>
  <c r="I160" i="2"/>
  <c r="D160" i="2"/>
  <c r="E157" i="2"/>
  <c r="F157" i="2"/>
  <c r="G157" i="2"/>
  <c r="H157" i="2"/>
  <c r="I157" i="2"/>
  <c r="D157" i="2"/>
  <c r="E149" i="2"/>
  <c r="F149" i="2"/>
  <c r="G149" i="2"/>
  <c r="H149" i="2"/>
  <c r="I149" i="2"/>
  <c r="E143" i="2"/>
  <c r="F143" i="2"/>
  <c r="G143" i="2"/>
  <c r="H143" i="2"/>
  <c r="I143" i="2"/>
  <c r="D143" i="2"/>
  <c r="E136" i="2"/>
  <c r="F136" i="2"/>
  <c r="G136" i="2"/>
  <c r="H136" i="2"/>
  <c r="I136" i="2"/>
  <c r="D136" i="2"/>
  <c r="E132" i="2"/>
  <c r="F132" i="2"/>
  <c r="G132" i="2"/>
  <c r="H132" i="2"/>
  <c r="I132" i="2"/>
  <c r="D132" i="2"/>
  <c r="E125" i="2"/>
  <c r="F125" i="2"/>
  <c r="G125" i="2"/>
  <c r="H125" i="2"/>
  <c r="I125" i="2"/>
  <c r="E113" i="2"/>
  <c r="E112" i="2" s="1"/>
  <c r="F113" i="2"/>
  <c r="G113" i="2"/>
  <c r="H113" i="2"/>
  <c r="I113" i="2"/>
  <c r="E110" i="2"/>
  <c r="F110" i="2"/>
  <c r="G110" i="2"/>
  <c r="H110" i="2"/>
  <c r="I110" i="2"/>
  <c r="D110" i="2"/>
  <c r="E102" i="2"/>
  <c r="F102" i="2"/>
  <c r="G102" i="2"/>
  <c r="H102" i="2"/>
  <c r="I102" i="2"/>
  <c r="D102" i="2"/>
  <c r="E99" i="2"/>
  <c r="F99" i="2"/>
  <c r="G99" i="2"/>
  <c r="H99" i="2"/>
  <c r="I99" i="2"/>
  <c r="D99" i="2"/>
  <c r="E97" i="2"/>
  <c r="F97" i="2"/>
  <c r="G97" i="2"/>
  <c r="H97" i="2"/>
  <c r="I97" i="2"/>
  <c r="D97" i="2"/>
  <c r="D98" i="2"/>
  <c r="E94" i="2"/>
  <c r="F94" i="2"/>
  <c r="G94" i="2"/>
  <c r="H94" i="2"/>
  <c r="I94" i="2"/>
  <c r="D94" i="2"/>
  <c r="E90" i="2"/>
  <c r="F90" i="2"/>
  <c r="G90" i="2"/>
  <c r="H90" i="2"/>
  <c r="I90" i="2"/>
  <c r="E81" i="2"/>
  <c r="E80" i="2" s="1"/>
  <c r="F81" i="2"/>
  <c r="F80" i="2" s="1"/>
  <c r="G81" i="2"/>
  <c r="H81" i="2"/>
  <c r="I81" i="2"/>
  <c r="E73" i="2"/>
  <c r="F73" i="2"/>
  <c r="G73" i="2"/>
  <c r="H73" i="2"/>
  <c r="I73" i="2"/>
  <c r="D73" i="2"/>
  <c r="E70" i="2"/>
  <c r="F70" i="2"/>
  <c r="G70" i="2"/>
  <c r="H70" i="2"/>
  <c r="I70" i="2"/>
  <c r="D70" i="2"/>
  <c r="E63" i="2"/>
  <c r="F63" i="2"/>
  <c r="G63" i="2"/>
  <c r="H63" i="2"/>
  <c r="I63" i="2"/>
  <c r="D63" i="2"/>
  <c r="E60" i="2"/>
  <c r="F60" i="2"/>
  <c r="G60" i="2"/>
  <c r="H60" i="2"/>
  <c r="I60" i="2"/>
  <c r="D60" i="2"/>
  <c r="E55" i="2"/>
  <c r="F55" i="2"/>
  <c r="G55" i="2"/>
  <c r="H55" i="2"/>
  <c r="I55" i="2"/>
  <c r="D55" i="2"/>
  <c r="E52" i="2"/>
  <c r="F52" i="2"/>
  <c r="G52" i="2"/>
  <c r="H52" i="2"/>
  <c r="I52" i="2"/>
  <c r="D52" i="2"/>
  <c r="E48" i="2"/>
  <c r="F48" i="2"/>
  <c r="G48" i="2"/>
  <c r="H48" i="2"/>
  <c r="I48" i="2"/>
  <c r="D48" i="2"/>
  <c r="E45" i="2"/>
  <c r="F45" i="2"/>
  <c r="G45" i="2"/>
  <c r="H45" i="2"/>
  <c r="I45" i="2"/>
  <c r="D45" i="2"/>
  <c r="F112" i="2" l="1"/>
  <c r="E42" i="2"/>
  <c r="F42" i="2"/>
  <c r="G42" i="2"/>
  <c r="H42" i="2"/>
  <c r="I42" i="2"/>
  <c r="D42" i="2"/>
  <c r="E39" i="2"/>
  <c r="E36" i="2" s="1"/>
  <c r="E188" i="2" s="1"/>
  <c r="F39" i="2"/>
  <c r="F36" i="2" s="1"/>
  <c r="G39" i="2"/>
  <c r="H39" i="2"/>
  <c r="I39" i="2"/>
  <c r="E37" i="2"/>
  <c r="F37" i="2"/>
  <c r="G37" i="2"/>
  <c r="H37" i="2"/>
  <c r="I37" i="2"/>
  <c r="D37" i="2"/>
  <c r="E31" i="2"/>
  <c r="F31" i="2"/>
  <c r="G31" i="2"/>
  <c r="H31" i="2"/>
  <c r="I31" i="2"/>
  <c r="D31" i="2"/>
  <c r="E28" i="2"/>
  <c r="F28" i="2"/>
  <c r="G28" i="2"/>
  <c r="H28" i="2"/>
  <c r="I28" i="2"/>
  <c r="D28" i="2"/>
  <c r="E24" i="2"/>
  <c r="F24" i="2"/>
  <c r="G24" i="2"/>
  <c r="H24" i="2"/>
  <c r="I24" i="2"/>
  <c r="D24" i="2"/>
  <c r="E19" i="2"/>
  <c r="F19" i="2"/>
  <c r="G19" i="2"/>
  <c r="H19" i="2"/>
  <c r="I19" i="2"/>
  <c r="D19" i="2"/>
  <c r="E16" i="2"/>
  <c r="F16" i="2"/>
  <c r="G16" i="2"/>
  <c r="H16" i="2"/>
  <c r="I16" i="2"/>
  <c r="D16" i="2"/>
  <c r="E13" i="2"/>
  <c r="F13" i="2"/>
  <c r="G13" i="2"/>
  <c r="H13" i="2"/>
  <c r="I13" i="2"/>
  <c r="D13" i="2"/>
  <c r="G9" i="2"/>
  <c r="H9" i="2"/>
  <c r="I9" i="2"/>
  <c r="E9" i="2"/>
  <c r="F9" i="2"/>
  <c r="D9" i="2"/>
  <c r="F188" i="2"/>
  <c r="H188" i="2"/>
  <c r="I188" i="2"/>
  <c r="G185" i="2"/>
  <c r="G186" i="2"/>
  <c r="G184" i="2"/>
  <c r="D185" i="2"/>
  <c r="D186" i="2"/>
  <c r="D184" i="2"/>
  <c r="G182" i="2"/>
  <c r="G181" i="2"/>
  <c r="D182" i="2"/>
  <c r="D181" i="2"/>
  <c r="G178" i="2"/>
  <c r="G177" i="2"/>
  <c r="D178" i="2"/>
  <c r="D177" i="2"/>
  <c r="G175" i="2"/>
  <c r="D175" i="2"/>
  <c r="G171" i="2"/>
  <c r="G172" i="2"/>
  <c r="G173" i="2"/>
  <c r="G170" i="2"/>
  <c r="D171" i="2"/>
  <c r="D172" i="2"/>
  <c r="D173" i="2"/>
  <c r="G168" i="2"/>
  <c r="G165" i="2"/>
  <c r="D165" i="2"/>
  <c r="G164" i="2"/>
  <c r="D164" i="2"/>
  <c r="G161" i="2"/>
  <c r="D161" i="2"/>
  <c r="G158" i="2"/>
  <c r="D158" i="2"/>
  <c r="G151" i="2"/>
  <c r="G152" i="2"/>
  <c r="G153" i="2"/>
  <c r="G154" i="2"/>
  <c r="G155" i="2"/>
  <c r="G156" i="2"/>
  <c r="D151" i="2"/>
  <c r="D152" i="2"/>
  <c r="D153" i="2"/>
  <c r="D154" i="2"/>
  <c r="D155" i="2"/>
  <c r="D156" i="2"/>
  <c r="G150" i="2"/>
  <c r="D150" i="2"/>
  <c r="D149" i="2" s="1"/>
  <c r="G145" i="2"/>
  <c r="G146" i="2"/>
  <c r="G147" i="2"/>
  <c r="G148" i="2"/>
  <c r="G144" i="2"/>
  <c r="D148" i="2"/>
  <c r="D145" i="2"/>
  <c r="D146" i="2"/>
  <c r="D147" i="2"/>
  <c r="D144" i="2"/>
  <c r="G138" i="2"/>
  <c r="G139" i="2"/>
  <c r="G140" i="2"/>
  <c r="G141" i="2"/>
  <c r="G142" i="2"/>
  <c r="G137" i="2"/>
  <c r="D138" i="2"/>
  <c r="D139" i="2"/>
  <c r="D140" i="2"/>
  <c r="D141" i="2"/>
  <c r="D142" i="2"/>
  <c r="D137" i="2"/>
  <c r="G134" i="2"/>
  <c r="G135" i="2"/>
  <c r="G133" i="2"/>
  <c r="D134" i="2"/>
  <c r="D135" i="2"/>
  <c r="D133" i="2"/>
  <c r="G127" i="2"/>
  <c r="G128" i="2"/>
  <c r="G129" i="2"/>
  <c r="G130" i="2"/>
  <c r="G131" i="2"/>
  <c r="G126" i="2"/>
  <c r="D127" i="2"/>
  <c r="D128" i="2"/>
  <c r="D129" i="2"/>
  <c r="D130" i="2"/>
  <c r="D125" i="2" s="1"/>
  <c r="D131" i="2"/>
  <c r="D126" i="2"/>
  <c r="G115" i="2"/>
  <c r="G116" i="2"/>
  <c r="G117" i="2"/>
  <c r="G118" i="2"/>
  <c r="G119" i="2"/>
  <c r="G120" i="2"/>
  <c r="G121" i="2"/>
  <c r="G122" i="2"/>
  <c r="G123" i="2"/>
  <c r="G124" i="2"/>
  <c r="D115" i="2"/>
  <c r="D116" i="2"/>
  <c r="D117" i="2"/>
  <c r="D113" i="2" s="1"/>
  <c r="D118" i="2"/>
  <c r="D119" i="2"/>
  <c r="D120" i="2"/>
  <c r="D121" i="2"/>
  <c r="D122" i="2"/>
  <c r="D123" i="2"/>
  <c r="D124" i="2"/>
  <c r="G114" i="2"/>
  <c r="D114" i="2"/>
  <c r="G111" i="2"/>
  <c r="D111" i="2"/>
  <c r="G104" i="2"/>
  <c r="G105" i="2"/>
  <c r="G106" i="2"/>
  <c r="G107" i="2"/>
  <c r="G108" i="2"/>
  <c r="D104" i="2"/>
  <c r="D105" i="2"/>
  <c r="D106" i="2"/>
  <c r="D107" i="2"/>
  <c r="D108" i="2"/>
  <c r="G103" i="2"/>
  <c r="D103" i="2"/>
  <c r="G101" i="2"/>
  <c r="G100" i="2"/>
  <c r="D101" i="2"/>
  <c r="D100" i="2"/>
  <c r="G98" i="2"/>
  <c r="G95" i="2"/>
  <c r="D95" i="2"/>
  <c r="G92" i="2"/>
  <c r="G93" i="2"/>
  <c r="G91" i="2"/>
  <c r="D92" i="2"/>
  <c r="D93" i="2"/>
  <c r="D90" i="2" s="1"/>
  <c r="D91" i="2"/>
  <c r="G83" i="2"/>
  <c r="G84" i="2"/>
  <c r="G85" i="2"/>
  <c r="G86" i="2"/>
  <c r="G87" i="2"/>
  <c r="G88" i="2"/>
  <c r="G89" i="2"/>
  <c r="G82" i="2"/>
  <c r="D83" i="2"/>
  <c r="D84" i="2"/>
  <c r="D85" i="2"/>
  <c r="D86" i="2"/>
  <c r="D87" i="2"/>
  <c r="D88" i="2"/>
  <c r="D89" i="2"/>
  <c r="D82" i="2"/>
  <c r="G75" i="2"/>
  <c r="G76" i="2"/>
  <c r="G77" i="2"/>
  <c r="G78" i="2"/>
  <c r="G79" i="2"/>
  <c r="G74" i="2"/>
  <c r="D75" i="2"/>
  <c r="D76" i="2"/>
  <c r="D77" i="2"/>
  <c r="D78" i="2"/>
  <c r="D79" i="2"/>
  <c r="D74" i="2"/>
  <c r="G72" i="2"/>
  <c r="G71" i="2"/>
  <c r="D72" i="2"/>
  <c r="D71" i="2"/>
  <c r="G65" i="2"/>
  <c r="G66" i="2"/>
  <c r="G67" i="2"/>
  <c r="G68" i="2"/>
  <c r="G69" i="2"/>
  <c r="G64" i="2"/>
  <c r="D65" i="2"/>
  <c r="D66" i="2"/>
  <c r="D67" i="2"/>
  <c r="D68" i="2"/>
  <c r="D69" i="2"/>
  <c r="D64" i="2"/>
  <c r="G62" i="2"/>
  <c r="G61" i="2"/>
  <c r="D62" i="2"/>
  <c r="D61" i="2"/>
  <c r="G57" i="2"/>
  <c r="G58" i="2"/>
  <c r="G59" i="2"/>
  <c r="G56" i="2"/>
  <c r="D57" i="2"/>
  <c r="D58" i="2"/>
  <c r="D59" i="2"/>
  <c r="D56" i="2"/>
  <c r="G54" i="2"/>
  <c r="G53" i="2"/>
  <c r="D54" i="2"/>
  <c r="D53" i="2"/>
  <c r="G50" i="2"/>
  <c r="G51" i="2"/>
  <c r="G49" i="2"/>
  <c r="D50" i="2"/>
  <c r="D51" i="2"/>
  <c r="D49" i="2"/>
  <c r="G46" i="2"/>
  <c r="D46" i="2"/>
  <c r="G44" i="2"/>
  <c r="G43" i="2"/>
  <c r="D44" i="2"/>
  <c r="D43" i="2"/>
  <c r="G41" i="2"/>
  <c r="D41" i="2"/>
  <c r="D39" i="2" s="1"/>
  <c r="D36" i="2" s="1"/>
  <c r="G40" i="2"/>
  <c r="D40" i="2"/>
  <c r="G38" i="2"/>
  <c r="D38" i="2"/>
  <c r="G33" i="2"/>
  <c r="G34" i="2"/>
  <c r="G35" i="2"/>
  <c r="G32" i="2"/>
  <c r="D33" i="2"/>
  <c r="D34" i="2"/>
  <c r="D35" i="2"/>
  <c r="D32" i="2"/>
  <c r="G30" i="2"/>
  <c r="G29" i="2"/>
  <c r="D30" i="2"/>
  <c r="D29" i="2"/>
  <c r="G26" i="2"/>
  <c r="G27" i="2"/>
  <c r="G25" i="2"/>
  <c r="D26" i="2"/>
  <c r="D25" i="2"/>
  <c r="G21" i="2"/>
  <c r="G22" i="2"/>
  <c r="G23" i="2"/>
  <c r="G20" i="2"/>
  <c r="D21" i="2"/>
  <c r="D22" i="2"/>
  <c r="D23" i="2"/>
  <c r="D20" i="2"/>
  <c r="G18" i="2"/>
  <c r="G17" i="2"/>
  <c r="D18" i="2"/>
  <c r="D17" i="2"/>
  <c r="G14" i="2"/>
  <c r="D14" i="2"/>
  <c r="D11" i="2"/>
  <c r="D12" i="2"/>
  <c r="D10" i="2"/>
  <c r="G11" i="2"/>
  <c r="G12" i="2"/>
  <c r="G10" i="2"/>
  <c r="D112" i="2" l="1"/>
  <c r="D81" i="2"/>
  <c r="D80" i="2" s="1"/>
  <c r="D188" i="2" l="1"/>
</calcChain>
</file>

<file path=xl/sharedStrings.xml><?xml version="1.0" encoding="utf-8"?>
<sst xmlns="http://schemas.openxmlformats.org/spreadsheetml/2006/main" count="459" uniqueCount="330">
  <si>
    <t>Еженедельный отчет по НП</t>
  </si>
  <si>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</si>
  <si>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</si>
  <si>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</si>
  <si>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</si>
  <si>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</si>
  <si>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</si>
  <si>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</si>
  <si>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</si>
  <si>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</si>
  <si>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</si>
  <si>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</si>
  <si>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</si>
  <si>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</si>
  <si>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</si>
  <si>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</si>
  <si>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</si>
  <si>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</si>
  <si>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</si>
  <si>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</si>
  <si>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</si>
  <si>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</si>
  <si>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</si>
  <si>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</si>
  <si>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</si>
  <si>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</si>
  <si>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</si>
  <si>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</si>
  <si>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</si>
  <si>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</si>
  <si>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</si>
  <si>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</si>
  <si>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</si>
  <si>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</si>
  <si>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</si>
  <si>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</si>
  <si>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</si>
  <si>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</si>
  <si>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</si>
  <si>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</si>
  <si>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</si>
  <si>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</si>
  <si>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</si>
  <si>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</si>
  <si>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</si>
  <si>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</si>
  <si>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</si>
  <si>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151P252980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</si>
  <si>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</si>
  <si>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</si>
  <si>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</si>
  <si>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</si>
  <si>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</si>
  <si>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</si>
  <si>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</si>
  <si>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</si>
  <si>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</si>
  <si>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</si>
  <si>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</si>
  <si>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</si>
  <si>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</si>
  <si>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</si>
  <si>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</si>
  <si>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</si>
  <si>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</si>
  <si>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</si>
  <si>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</si>
  <si>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</si>
  <si>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</si>
  <si>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</si>
  <si>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</si>
  <si>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</si>
  <si>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</si>
  <si>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</si>
  <si>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</si>
  <si>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</si>
  <si>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</si>
  <si>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</si>
  <si>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</si>
  <si>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</si>
  <si>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</si>
  <si>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</si>
  <si>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"Обеспечение устойчивого сокращения непригодного для проживания жилищного фонда"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</si>
  <si>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</si>
  <si>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</si>
  <si>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</si>
  <si>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</si>
  <si>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</si>
  <si>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</si>
  <si>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</si>
  <si>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</si>
  <si>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</si>
  <si>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</si>
  <si>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</si>
  <si>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</si>
  <si>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</si>
  <si>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</si>
  <si>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</si>
  <si>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</si>
  <si>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</si>
  <si>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</si>
  <si>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</si>
  <si>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</si>
  <si>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</si>
  <si>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Расходы на капитальные вложения в объекты государственной собственности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</si>
  <si>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</si>
  <si>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</si>
  <si>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</si>
  <si>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</si>
  <si>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</si>
  <si>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</si>
  <si>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</si>
  <si>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</si>
  <si>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</si>
  <si>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</si>
  <si>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</si>
  <si>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</si>
  <si>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</si>
  <si>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</si>
  <si>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</si>
  <si>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</si>
  <si>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</si>
  <si>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</si>
  <si>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</si>
  <si>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</si>
  <si>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</si>
  <si>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</si>
  <si>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</si>
  <si>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</si>
  <si>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</si>
  <si>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</si>
  <si>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</si>
  <si>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</si>
  <si>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</si>
  <si>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</si>
  <si>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</si>
  <si>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</si>
  <si>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</si>
  <si>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</si>
  <si>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</si>
  <si>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</si>
  <si>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</si>
  <si>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</si>
  <si>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</si>
  <si>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</si>
  <si>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</si>
  <si>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</si>
  <si>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</si>
  <si>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</si>
  <si>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</si>
  <si>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</si>
  <si>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</si>
  <si>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</si>
  <si>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</si>
  <si>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</si>
  <si>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</si>
  <si>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</si>
  <si>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</si>
  <si>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</si>
  <si>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</si>
  <si>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</si>
  <si>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</si>
  <si>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</si>
  <si>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</si>
  <si>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</si>
  <si>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</si>
  <si>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</si>
  <si>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</si>
  <si>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</si>
  <si>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</si>
  <si>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</si>
  <si>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</si>
  <si>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</si>
  <si>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</si>
  <si>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</si>
  <si>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</si>
  <si>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</si>
  <si>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</si>
  <si>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</si>
  <si>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</si>
  <si>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</si>
  <si>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</si>
  <si>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</si>
  <si>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</si>
  <si>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</si>
  <si>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</si>
  <si>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</si>
  <si>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</si>
  <si>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</si>
  <si>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</si>
  <si>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</si>
  <si>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</si>
  <si>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</si>
  <si>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</si>
  <si>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</si>
  <si>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</si>
  <si>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</si>
  <si>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</si>
  <si>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</si>
  <si>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</si>
  <si>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</si>
  <si>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</si>
  <si>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</si>
  <si>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</si>
  <si>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</si>
  <si>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</si>
  <si>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</si>
  <si>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</si>
  <si>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</si>
  <si>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</si>
  <si>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</si>
  <si>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</si>
  <si>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</si>
  <si>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</si>
  <si>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</si>
  <si>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</si>
  <si>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</si>
  <si>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</si>
  <si>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</si>
  <si>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</si>
  <si>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</si>
  <si>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</si>
  <si>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</si>
  <si>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</si>
  <si>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</si>
  <si>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</si>
  <si>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</si>
  <si>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</si>
  <si>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</si>
  <si>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</si>
  <si>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</si>
  <si>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</si>
  <si>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</si>
  <si>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</si>
  <si>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</si>
  <si>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</si>
  <si>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</si>
  <si>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</si>
  <si>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</si>
  <si>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</si>
  <si>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</si>
  <si>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</si>
  <si>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</si>
  <si>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</si>
  <si>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</si>
  <si>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</si>
  <si>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Подготовка, проведение и обеспечение участия региональной сборной в чемпионатах по профессиональному мастерству "Ворлдскиллс"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</si>
  <si>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</si>
  <si>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</si>
  <si>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</si>
  <si>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</si>
  <si>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</si>
  <si>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</si>
  <si>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</si>
  <si>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</si>
  <si>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</si>
  <si>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</si>
  <si>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</si>
  <si>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</si>
  <si>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</si>
  <si>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</si>
  <si>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</si>
  <si>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</si>
  <si>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</si>
  <si>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</si>
  <si>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</si>
  <si>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</si>
  <si>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</si>
  <si>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</si>
  <si>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</si>
  <si>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</si>
  <si>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</si>
  <si>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</si>
  <si>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</si>
  <si>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</si>
  <si>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</si>
  <si>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</si>
  <si>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</si>
  <si>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</si>
  <si>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</si>
  <si>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</si>
  <si>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</si>
  <si>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</si>
  <si>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</si>
  <si>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</si>
  <si>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</si>
  <si>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</si>
  <si>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</si>
  <si>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101J153330</t>
  </si>
  <si>
    <t>Cубсидия г. Смоленску на проектирование туристского кода центра города</t>
  </si>
  <si>
    <t>101J182030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</si>
  <si>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</si>
  <si>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</si>
  <si>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</si>
  <si>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</si>
  <si>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</si>
  <si>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</si>
  <si>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</si>
  <si>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</si>
  <si>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и проведение мероприятий, направленных на популяризацию ИТ-специальностей в Смоленской области</t>
  </si>
  <si>
    <t>111D322180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</si>
  <si>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</si>
  <si>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</si>
  <si>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</si>
  <si>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</si>
  <si>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</si>
  <si>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</si>
  <si>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</si>
  <si>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</si>
  <si>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</si>
  <si>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</si>
  <si>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</si>
  <si>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</si>
  <si>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</si>
  <si>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</si>
  <si>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накопленного экологического вреда окружающей среде на территории Смоленской области</t>
  </si>
  <si>
    <t>807</t>
  </si>
  <si>
    <t>181G123650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</si>
  <si>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</si>
  <si>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</si>
  <si>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</si>
  <si>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</si>
  <si>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</si>
  <si>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</si>
  <si>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</si>
  <si>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</si>
  <si>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</si>
  <si>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</si>
  <si>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</si>
  <si>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на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</si>
</sst>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0" borderId="21" xfId="21" applyNumberFormat="1" applyFill="1" applyProtection="1">
      <alignment horizontal="right" vertical="top" shrinkToFit="1"/>
    </xf>
    <xf numFmtId="4" fontId="2" fillId="5" borderId="21" xfId="21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showGridLines="0" tabSelected="1" workbookViewId="0">
      <pane ySplit="7" topLeftCell="A179" activePane="bottomLeft" state="frozen"/>
      <selection pane="bottomLeft" activeCell="L182" sqref="L182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.2" customHeight="1" x14ac:dyDescent="0.25">
      <c r="A2" s="28" t="s">
        <v>329</v>
      </c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</row>
    <row r="4" spans="1:9" ht="15.2" customHeight="1" x14ac:dyDescent="0.25">
      <c r="A4" s="32" t="s">
        <v>2</v>
      </c>
      <c r="B4" s="34" t="s">
        <v>3</v>
      </c>
      <c r="C4" s="38" t="s">
        <v>4</v>
      </c>
      <c r="D4" s="34" t="s">
        <v>5</v>
      </c>
      <c r="E4" s="35"/>
      <c r="F4" s="35"/>
      <c r="G4" s="36" t="s">
        <v>6</v>
      </c>
      <c r="H4" s="37"/>
      <c r="I4" s="37"/>
    </row>
    <row r="5" spans="1:9" ht="15.2" customHeight="1" x14ac:dyDescent="0.25">
      <c r="A5" s="33"/>
      <c r="B5" s="35"/>
      <c r="C5" s="39"/>
      <c r="D5" s="45" t="s">
        <v>7</v>
      </c>
      <c r="E5" s="41" t="s">
        <v>8</v>
      </c>
      <c r="F5" s="42"/>
      <c r="G5" s="41" t="s">
        <v>7</v>
      </c>
      <c r="H5" s="43" t="s">
        <v>8</v>
      </c>
      <c r="I5" s="44"/>
    </row>
    <row r="6" spans="1:9" ht="38.25" x14ac:dyDescent="0.25">
      <c r="A6" s="33"/>
      <c r="B6" s="35"/>
      <c r="C6" s="40"/>
      <c r="D6" s="46"/>
      <c r="E6" s="2" t="s">
        <v>9</v>
      </c>
      <c r="F6" s="2" t="s">
        <v>10</v>
      </c>
      <c r="G6" s="42"/>
      <c r="H6" s="2" t="s">
        <v>9</v>
      </c>
      <c r="I6" s="3" t="s">
        <v>10</v>
      </c>
    </row>
    <row r="7" spans="1:9" x14ac:dyDescent="0.25">
      <c r="A7" s="4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6" t="s">
        <v>19</v>
      </c>
    </row>
    <row r="8" spans="1:9" x14ac:dyDescent="0.25">
      <c r="A8" s="7" t="s">
        <v>20</v>
      </c>
      <c r="B8" s="8"/>
      <c r="C8" s="8"/>
      <c r="D8" s="9">
        <f>D9+D13</f>
        <v>6874710890</v>
      </c>
      <c r="E8" s="9">
        <f t="shared" ref="E8:I8" si="0">E9+E13</f>
        <v>4048425490</v>
      </c>
      <c r="F8" s="9">
        <f t="shared" si="0"/>
        <v>2826285400</v>
      </c>
      <c r="G8" s="9">
        <f t="shared" si="0"/>
        <v>68303762.230000004</v>
      </c>
      <c r="H8" s="9">
        <f t="shared" si="0"/>
        <v>53702835.839999996</v>
      </c>
      <c r="I8" s="9">
        <f t="shared" si="0"/>
        <v>14600926.390000001</v>
      </c>
    </row>
    <row r="9" spans="1:9" x14ac:dyDescent="0.25">
      <c r="A9" s="10" t="s">
        <v>21</v>
      </c>
      <c r="B9" s="11"/>
      <c r="C9" s="11"/>
      <c r="D9" s="12">
        <f>SUM(D10:D12)</f>
        <v>6814710890</v>
      </c>
      <c r="E9" s="12">
        <f t="shared" ref="E9:F9" si="1">SUM(E10:E12)</f>
        <v>3988425490</v>
      </c>
      <c r="F9" s="12">
        <f t="shared" si="1"/>
        <v>2826285400</v>
      </c>
      <c r="G9" s="12">
        <f>SUM(G10:G12)</f>
        <v>68303762.230000004</v>
      </c>
      <c r="H9" s="12">
        <f t="shared" ref="H9" si="2">SUM(H10:H12)</f>
        <v>53702835.839999996</v>
      </c>
      <c r="I9" s="12">
        <f t="shared" ref="I9" si="3">SUM(I10:I12)</f>
        <v>14600926.390000001</v>
      </c>
    </row>
    <row r="10" spans="1:9" ht="25.5" x14ac:dyDescent="0.25">
      <c r="A10" s="13" t="s">
        <v>22</v>
      </c>
      <c r="B10" s="14" t="s">
        <v>23</v>
      </c>
      <c r="C10" s="14" t="s">
        <v>24</v>
      </c>
      <c r="D10" s="15">
        <f>SUM(E10:F10)</f>
        <v>3901014600</v>
      </c>
      <c r="E10" s="15">
        <v>3901014600</v>
      </c>
      <c r="F10" s="15">
        <v>0</v>
      </c>
      <c r="G10" s="15">
        <f>SUM(H10:I10)</f>
        <v>53251260.789999999</v>
      </c>
      <c r="H10" s="15">
        <v>53251260.789999999</v>
      </c>
      <c r="I10" s="16">
        <v>0</v>
      </c>
    </row>
    <row r="11" spans="1:9" ht="63.75" x14ac:dyDescent="0.25">
      <c r="A11" s="13" t="s">
        <v>25</v>
      </c>
      <c r="B11" s="14" t="s">
        <v>23</v>
      </c>
      <c r="C11" s="14" t="s">
        <v>26</v>
      </c>
      <c r="D11" s="15">
        <f t="shared" ref="D11:D12" si="4">SUM(E11:F11)</f>
        <v>348253437</v>
      </c>
      <c r="E11" s="15">
        <v>10447603</v>
      </c>
      <c r="F11" s="15">
        <v>337805834</v>
      </c>
      <c r="G11" s="15">
        <f t="shared" ref="G11:G12" si="5">SUM(H11:I11)</f>
        <v>0</v>
      </c>
      <c r="H11" s="15">
        <v>0</v>
      </c>
      <c r="I11" s="16">
        <v>0</v>
      </c>
    </row>
    <row r="12" spans="1:9" ht="63.75" x14ac:dyDescent="0.25">
      <c r="A12" s="13" t="s">
        <v>27</v>
      </c>
      <c r="B12" s="14" t="s">
        <v>23</v>
      </c>
      <c r="C12" s="14" t="s">
        <v>28</v>
      </c>
      <c r="D12" s="15">
        <f t="shared" si="4"/>
        <v>2565442853</v>
      </c>
      <c r="E12" s="15">
        <v>76963287</v>
      </c>
      <c r="F12" s="15">
        <v>2488479566</v>
      </c>
      <c r="G12" s="15">
        <f t="shared" si="5"/>
        <v>15052501.440000001</v>
      </c>
      <c r="H12" s="15">
        <v>451575.05</v>
      </c>
      <c r="I12" s="16">
        <v>14600926.390000001</v>
      </c>
    </row>
    <row r="13" spans="1:9" ht="25.5" x14ac:dyDescent="0.25">
      <c r="A13" s="10" t="s">
        <v>29</v>
      </c>
      <c r="B13" s="11"/>
      <c r="C13" s="11"/>
      <c r="D13" s="12">
        <f>SUM(D14)</f>
        <v>60000000</v>
      </c>
      <c r="E13" s="12">
        <f t="shared" ref="E13:I13" si="6">SUM(E14)</f>
        <v>60000000</v>
      </c>
      <c r="F13" s="12">
        <f t="shared" si="6"/>
        <v>0</v>
      </c>
      <c r="G13" s="12">
        <f t="shared" si="6"/>
        <v>0</v>
      </c>
      <c r="H13" s="12">
        <f t="shared" si="6"/>
        <v>0</v>
      </c>
      <c r="I13" s="12">
        <f t="shared" si="6"/>
        <v>0</v>
      </c>
    </row>
    <row r="14" spans="1:9" ht="76.5" x14ac:dyDescent="0.25">
      <c r="A14" s="13" t="s">
        <v>30</v>
      </c>
      <c r="B14" s="14" t="s">
        <v>23</v>
      </c>
      <c r="C14" s="14" t="s">
        <v>31</v>
      </c>
      <c r="D14" s="15">
        <f>SUM(E14:F14)</f>
        <v>60000000</v>
      </c>
      <c r="E14" s="15">
        <v>60000000</v>
      </c>
      <c r="F14" s="15">
        <v>0</v>
      </c>
      <c r="G14" s="15">
        <f>SUM(H14:I14)</f>
        <v>0</v>
      </c>
      <c r="H14" s="15">
        <v>0</v>
      </c>
      <c r="I14" s="16">
        <v>0</v>
      </c>
    </row>
    <row r="15" spans="1:9" x14ac:dyDescent="0.25">
      <c r="A15" s="7" t="s">
        <v>32</v>
      </c>
      <c r="B15" s="8"/>
      <c r="C15" s="8"/>
      <c r="D15" s="9">
        <f>D16+D19+D24+D28+D31</f>
        <v>763581925</v>
      </c>
      <c r="E15" s="9">
        <f t="shared" ref="E15:I15" si="7">E16+E19+E24+E28+E31</f>
        <v>237557525</v>
      </c>
      <c r="F15" s="9">
        <f t="shared" si="7"/>
        <v>526024400</v>
      </c>
      <c r="G15" s="9">
        <f t="shared" si="7"/>
        <v>103072470.97000001</v>
      </c>
      <c r="H15" s="9">
        <f t="shared" si="7"/>
        <v>24670354.300000001</v>
      </c>
      <c r="I15" s="9">
        <f t="shared" si="7"/>
        <v>78402116.670000002</v>
      </c>
    </row>
    <row r="16" spans="1:9" ht="25.5" x14ac:dyDescent="0.25">
      <c r="A16" s="10" t="s">
        <v>33</v>
      </c>
      <c r="B16" s="11"/>
      <c r="C16" s="11"/>
      <c r="D16" s="12">
        <f>SUM(D17:D18)</f>
        <v>624745900</v>
      </c>
      <c r="E16" s="12">
        <f t="shared" ref="E16:I16" si="8">SUM(E17:E18)</f>
        <v>173976300</v>
      </c>
      <c r="F16" s="12">
        <f t="shared" si="8"/>
        <v>450769600</v>
      </c>
      <c r="G16" s="12">
        <f t="shared" si="8"/>
        <v>97399780.99000001</v>
      </c>
      <c r="H16" s="12">
        <f t="shared" si="8"/>
        <v>18997664.32</v>
      </c>
      <c r="I16" s="12">
        <f t="shared" si="8"/>
        <v>78402116.670000002</v>
      </c>
    </row>
    <row r="17" spans="1:9" ht="51" x14ac:dyDescent="0.25">
      <c r="A17" s="13" t="s">
        <v>34</v>
      </c>
      <c r="B17" s="14" t="s">
        <v>35</v>
      </c>
      <c r="C17" s="14" t="s">
        <v>36</v>
      </c>
      <c r="D17" s="15">
        <f>SUM(E17:F17)</f>
        <v>543095900</v>
      </c>
      <c r="E17" s="15">
        <v>92326300</v>
      </c>
      <c r="F17" s="15">
        <v>450769600</v>
      </c>
      <c r="G17" s="15">
        <f>SUM(H17:I17)</f>
        <v>94460380.99000001</v>
      </c>
      <c r="H17" s="15">
        <v>16058264.32</v>
      </c>
      <c r="I17" s="16">
        <v>78402116.670000002</v>
      </c>
    </row>
    <row r="18" spans="1:9" ht="38.25" x14ac:dyDescent="0.25">
      <c r="A18" s="13" t="s">
        <v>37</v>
      </c>
      <c r="B18" s="14" t="s">
        <v>35</v>
      </c>
      <c r="C18" s="14" t="s">
        <v>38</v>
      </c>
      <c r="D18" s="15">
        <f>SUM(E18:F18)</f>
        <v>81650000</v>
      </c>
      <c r="E18" s="15">
        <v>81650000</v>
      </c>
      <c r="F18" s="15">
        <v>0</v>
      </c>
      <c r="G18" s="15">
        <f>SUM(H18:I18)</f>
        <v>2939400</v>
      </c>
      <c r="H18" s="15">
        <v>2939400</v>
      </c>
      <c r="I18" s="16">
        <v>0</v>
      </c>
    </row>
    <row r="19" spans="1:9" ht="25.5" x14ac:dyDescent="0.25">
      <c r="A19" s="10" t="s">
        <v>39</v>
      </c>
      <c r="B19" s="11"/>
      <c r="C19" s="11"/>
      <c r="D19" s="12">
        <f>SUM(D20:D23)</f>
        <v>55507517</v>
      </c>
      <c r="E19" s="12">
        <f t="shared" ref="E19:I19" si="9">SUM(E20:E23)</f>
        <v>567417</v>
      </c>
      <c r="F19" s="12">
        <f t="shared" si="9"/>
        <v>54940100</v>
      </c>
      <c r="G19" s="12">
        <f t="shared" si="9"/>
        <v>0</v>
      </c>
      <c r="H19" s="12">
        <f t="shared" si="9"/>
        <v>0</v>
      </c>
      <c r="I19" s="12">
        <f t="shared" si="9"/>
        <v>0</v>
      </c>
    </row>
    <row r="20" spans="1:9" ht="153" x14ac:dyDescent="0.25">
      <c r="A20" s="13" t="s">
        <v>40</v>
      </c>
      <c r="B20" s="14" t="s">
        <v>41</v>
      </c>
      <c r="C20" s="14" t="s">
        <v>42</v>
      </c>
      <c r="D20" s="15">
        <f>SUM(E20:F20)</f>
        <v>617010</v>
      </c>
      <c r="E20" s="15">
        <v>18510</v>
      </c>
      <c r="F20" s="15">
        <v>598500</v>
      </c>
      <c r="G20" s="15">
        <f>SUM(H20:I20)</f>
        <v>0</v>
      </c>
      <c r="H20" s="15">
        <v>0</v>
      </c>
      <c r="I20" s="16">
        <v>0</v>
      </c>
    </row>
    <row r="21" spans="1:9" ht="51" x14ac:dyDescent="0.25">
      <c r="A21" s="13" t="s">
        <v>43</v>
      </c>
      <c r="B21" s="14" t="s">
        <v>44</v>
      </c>
      <c r="C21" s="14" t="s">
        <v>45</v>
      </c>
      <c r="D21" s="15">
        <f t="shared" ref="D21:D23" si="10">SUM(E21:F21)</f>
        <v>3038586</v>
      </c>
      <c r="E21" s="15">
        <v>30386</v>
      </c>
      <c r="F21" s="15">
        <v>3008200</v>
      </c>
      <c r="G21" s="15">
        <f t="shared" ref="G21:G23" si="11">SUM(H21:I21)</f>
        <v>0</v>
      </c>
      <c r="H21" s="15">
        <v>0</v>
      </c>
      <c r="I21" s="16">
        <v>0</v>
      </c>
    </row>
    <row r="22" spans="1:9" ht="63.75" x14ac:dyDescent="0.25">
      <c r="A22" s="13" t="s">
        <v>46</v>
      </c>
      <c r="B22" s="14" t="s">
        <v>44</v>
      </c>
      <c r="C22" s="14" t="s">
        <v>47</v>
      </c>
      <c r="D22" s="15">
        <f t="shared" si="10"/>
        <v>36965860</v>
      </c>
      <c r="E22" s="15">
        <v>369660</v>
      </c>
      <c r="F22" s="15">
        <v>36596200</v>
      </c>
      <c r="G22" s="15">
        <f t="shared" si="11"/>
        <v>0</v>
      </c>
      <c r="H22" s="15">
        <v>0</v>
      </c>
      <c r="I22" s="16">
        <v>0</v>
      </c>
    </row>
    <row r="23" spans="1:9" ht="63.75" x14ac:dyDescent="0.25">
      <c r="A23" s="13" t="s">
        <v>48</v>
      </c>
      <c r="B23" s="14" t="s">
        <v>44</v>
      </c>
      <c r="C23" s="14" t="s">
        <v>49</v>
      </c>
      <c r="D23" s="15">
        <f t="shared" si="10"/>
        <v>14886061</v>
      </c>
      <c r="E23" s="15">
        <v>148861</v>
      </c>
      <c r="F23" s="15">
        <v>14737200</v>
      </c>
      <c r="G23" s="15">
        <f t="shared" si="11"/>
        <v>0</v>
      </c>
      <c r="H23" s="15">
        <v>0</v>
      </c>
      <c r="I23" s="16">
        <v>0</v>
      </c>
    </row>
    <row r="24" spans="1:9" ht="25.5" x14ac:dyDescent="0.25">
      <c r="A24" s="10" t="s">
        <v>50</v>
      </c>
      <c r="B24" s="11"/>
      <c r="C24" s="11"/>
      <c r="D24" s="12">
        <f>SUM(D25:D27)</f>
        <v>5728200</v>
      </c>
      <c r="E24" s="12">
        <f t="shared" ref="E24:I24" si="12">SUM(E25:E27)</f>
        <v>5377400</v>
      </c>
      <c r="F24" s="12">
        <f t="shared" si="12"/>
        <v>350800</v>
      </c>
      <c r="G24" s="12">
        <f t="shared" si="12"/>
        <v>1902414.98</v>
      </c>
      <c r="H24" s="12">
        <f t="shared" si="12"/>
        <v>1902414.98</v>
      </c>
      <c r="I24" s="12">
        <f t="shared" si="12"/>
        <v>0</v>
      </c>
    </row>
    <row r="25" spans="1:9" ht="38.25" x14ac:dyDescent="0.25">
      <c r="A25" s="13" t="s">
        <v>51</v>
      </c>
      <c r="B25" s="14" t="s">
        <v>52</v>
      </c>
      <c r="C25" s="14" t="s">
        <v>53</v>
      </c>
      <c r="D25" s="15">
        <f>SUM(E25:F25)</f>
        <v>250000</v>
      </c>
      <c r="E25" s="15">
        <v>250000</v>
      </c>
      <c r="F25" s="15">
        <v>0</v>
      </c>
      <c r="G25" s="15">
        <f>SUM(H25:I25)</f>
        <v>0</v>
      </c>
      <c r="H25" s="15">
        <v>0</v>
      </c>
      <c r="I25" s="16">
        <v>0</v>
      </c>
    </row>
    <row r="26" spans="1:9" ht="63.75" x14ac:dyDescent="0.25">
      <c r="A26" s="13" t="s">
        <v>54</v>
      </c>
      <c r="B26" s="14" t="s">
        <v>52</v>
      </c>
      <c r="C26" s="14" t="s">
        <v>55</v>
      </c>
      <c r="D26" s="15">
        <f>SUM(E26:F26)</f>
        <v>350800</v>
      </c>
      <c r="E26" s="15">
        <v>0</v>
      </c>
      <c r="F26" s="15">
        <v>350800</v>
      </c>
      <c r="G26" s="15">
        <f t="shared" ref="G26:G27" si="13">SUM(H26:I26)</f>
        <v>0</v>
      </c>
      <c r="H26" s="15">
        <v>0</v>
      </c>
      <c r="I26" s="16">
        <v>0</v>
      </c>
    </row>
    <row r="27" spans="1:9" ht="38.25" x14ac:dyDescent="0.25">
      <c r="A27" s="13" t="s">
        <v>56</v>
      </c>
      <c r="B27" s="14" t="s">
        <v>35</v>
      </c>
      <c r="C27" s="14" t="s">
        <v>57</v>
      </c>
      <c r="D27" s="15">
        <v>5127400</v>
      </c>
      <c r="E27" s="15">
        <v>5127400</v>
      </c>
      <c r="F27" s="15">
        <v>0</v>
      </c>
      <c r="G27" s="15">
        <f t="shared" si="13"/>
        <v>1902414.98</v>
      </c>
      <c r="H27" s="15">
        <v>1902414.98</v>
      </c>
      <c r="I27" s="16">
        <v>0</v>
      </c>
    </row>
    <row r="28" spans="1:9" ht="25.5" x14ac:dyDescent="0.25">
      <c r="A28" s="10" t="s">
        <v>58</v>
      </c>
      <c r="B28" s="11"/>
      <c r="C28" s="11"/>
      <c r="D28" s="12">
        <f>SUM(D29:D30)</f>
        <v>16237100</v>
      </c>
      <c r="E28" s="12">
        <f t="shared" ref="E28:I28" si="14">SUM(E29:E30)</f>
        <v>16237100</v>
      </c>
      <c r="F28" s="12">
        <f t="shared" si="14"/>
        <v>0</v>
      </c>
      <c r="G28" s="12">
        <f t="shared" si="14"/>
        <v>3770275</v>
      </c>
      <c r="H28" s="12">
        <f t="shared" si="14"/>
        <v>3770275</v>
      </c>
      <c r="I28" s="12">
        <f t="shared" si="14"/>
        <v>0</v>
      </c>
    </row>
    <row r="29" spans="1:9" ht="25.5" x14ac:dyDescent="0.25">
      <c r="A29" s="13" t="s">
        <v>22</v>
      </c>
      <c r="B29" s="14" t="s">
        <v>52</v>
      </c>
      <c r="C29" s="14" t="s">
        <v>59</v>
      </c>
      <c r="D29" s="15">
        <f>SUM(E29:F29)</f>
        <v>15037100</v>
      </c>
      <c r="E29" s="15">
        <v>15037100</v>
      </c>
      <c r="F29" s="15">
        <v>0</v>
      </c>
      <c r="G29" s="15">
        <f>SUM(H29:I29)</f>
        <v>3770275</v>
      </c>
      <c r="H29" s="15">
        <v>3770275</v>
      </c>
      <c r="I29" s="16">
        <v>0</v>
      </c>
    </row>
    <row r="30" spans="1:9" ht="25.5" x14ac:dyDescent="0.25">
      <c r="A30" s="13" t="s">
        <v>60</v>
      </c>
      <c r="B30" s="14" t="s">
        <v>52</v>
      </c>
      <c r="C30" s="14" t="s">
        <v>61</v>
      </c>
      <c r="D30" s="15">
        <f>SUM(E30:F30)</f>
        <v>1200000</v>
      </c>
      <c r="E30" s="15">
        <v>1200000</v>
      </c>
      <c r="F30" s="15">
        <v>0</v>
      </c>
      <c r="G30" s="15">
        <f>SUM(H30:I30)</f>
        <v>0</v>
      </c>
      <c r="H30" s="15">
        <v>0</v>
      </c>
      <c r="I30" s="16">
        <v>0</v>
      </c>
    </row>
    <row r="31" spans="1:9" ht="25.5" x14ac:dyDescent="0.25">
      <c r="A31" s="10" t="s">
        <v>62</v>
      </c>
      <c r="B31" s="11"/>
      <c r="C31" s="11"/>
      <c r="D31" s="12">
        <f>SUM(D32:D35)</f>
        <v>61363208</v>
      </c>
      <c r="E31" s="12">
        <f t="shared" ref="E31:I31" si="15">SUM(E32:E35)</f>
        <v>41399308</v>
      </c>
      <c r="F31" s="12">
        <f t="shared" si="15"/>
        <v>19963900</v>
      </c>
      <c r="G31" s="12">
        <f t="shared" si="15"/>
        <v>0</v>
      </c>
      <c r="H31" s="12">
        <f t="shared" si="15"/>
        <v>0</v>
      </c>
      <c r="I31" s="12">
        <f t="shared" si="15"/>
        <v>0</v>
      </c>
    </row>
    <row r="32" spans="1:9" ht="25.5" x14ac:dyDescent="0.25">
      <c r="A32" s="13" t="s">
        <v>63</v>
      </c>
      <c r="B32" s="14" t="s">
        <v>64</v>
      </c>
      <c r="C32" s="14" t="s">
        <v>65</v>
      </c>
      <c r="D32" s="15">
        <f>SUM(E32:F32)</f>
        <v>5417229</v>
      </c>
      <c r="E32" s="15">
        <v>920929</v>
      </c>
      <c r="F32" s="15">
        <v>4496300</v>
      </c>
      <c r="G32" s="15">
        <f>SUM(H32:I32)</f>
        <v>0</v>
      </c>
      <c r="H32" s="15">
        <v>0</v>
      </c>
      <c r="I32" s="16">
        <v>0</v>
      </c>
    </row>
    <row r="33" spans="1:9" ht="38.25" x14ac:dyDescent="0.25">
      <c r="A33" s="13" t="s">
        <v>66</v>
      </c>
      <c r="B33" s="14" t="s">
        <v>64</v>
      </c>
      <c r="C33" s="14" t="s">
        <v>67</v>
      </c>
      <c r="D33" s="15">
        <f t="shared" ref="D33:D35" si="16">SUM(E33:F33)</f>
        <v>10613608</v>
      </c>
      <c r="E33" s="15">
        <v>318408</v>
      </c>
      <c r="F33" s="15">
        <v>10295200</v>
      </c>
      <c r="G33" s="15">
        <f t="shared" ref="G33:G35" si="17">SUM(H33:I33)</f>
        <v>0</v>
      </c>
      <c r="H33" s="15">
        <v>0</v>
      </c>
      <c r="I33" s="16">
        <v>0</v>
      </c>
    </row>
    <row r="34" spans="1:9" ht="102" x14ac:dyDescent="0.25">
      <c r="A34" s="13" t="s">
        <v>68</v>
      </c>
      <c r="B34" s="14" t="s">
        <v>64</v>
      </c>
      <c r="C34" s="14" t="s">
        <v>69</v>
      </c>
      <c r="D34" s="15">
        <f t="shared" si="16"/>
        <v>5332371</v>
      </c>
      <c r="E34" s="15">
        <v>159971</v>
      </c>
      <c r="F34" s="15">
        <v>5172400</v>
      </c>
      <c r="G34" s="15">
        <f t="shared" si="17"/>
        <v>0</v>
      </c>
      <c r="H34" s="15">
        <v>0</v>
      </c>
      <c r="I34" s="16">
        <v>0</v>
      </c>
    </row>
    <row r="35" spans="1:9" ht="25.5" x14ac:dyDescent="0.25">
      <c r="A35" s="13" t="s">
        <v>70</v>
      </c>
      <c r="B35" s="14" t="s">
        <v>71</v>
      </c>
      <c r="C35" s="14" t="s">
        <v>72</v>
      </c>
      <c r="D35" s="15">
        <f t="shared" si="16"/>
        <v>40000000</v>
      </c>
      <c r="E35" s="15">
        <v>40000000</v>
      </c>
      <c r="F35" s="15">
        <v>0</v>
      </c>
      <c r="G35" s="15">
        <f t="shared" si="17"/>
        <v>0</v>
      </c>
      <c r="H35" s="15">
        <v>0</v>
      </c>
      <c r="I35" s="16">
        <v>0</v>
      </c>
    </row>
    <row r="36" spans="1:9" x14ac:dyDescent="0.25">
      <c r="A36" s="7" t="s">
        <v>73</v>
      </c>
      <c r="B36" s="8"/>
      <c r="C36" s="8"/>
      <c r="D36" s="9">
        <f>D37+D39+D42+D45</f>
        <v>2155721555.9099998</v>
      </c>
      <c r="E36" s="9">
        <f t="shared" ref="E36:I36" si="18">E37+E39+E42+E45</f>
        <v>533027179.69</v>
      </c>
      <c r="F36" s="9">
        <f t="shared" si="18"/>
        <v>1622694376.22</v>
      </c>
      <c r="G36" s="9">
        <f t="shared" si="18"/>
        <v>332440714.41000003</v>
      </c>
      <c r="H36" s="9">
        <f t="shared" si="18"/>
        <v>62466673.120000005</v>
      </c>
      <c r="I36" s="9">
        <f t="shared" si="18"/>
        <v>269974041.29000002</v>
      </c>
    </row>
    <row r="37" spans="1:9" x14ac:dyDescent="0.25">
      <c r="A37" s="10" t="s">
        <v>74</v>
      </c>
      <c r="B37" s="11"/>
      <c r="C37" s="11"/>
      <c r="D37" s="12">
        <f>SUM(D38)</f>
        <v>79352989.689999998</v>
      </c>
      <c r="E37" s="12">
        <f t="shared" ref="E37:I37" si="19">SUM(E38)</f>
        <v>2380589.69</v>
      </c>
      <c r="F37" s="12">
        <f t="shared" si="19"/>
        <v>76972400</v>
      </c>
      <c r="G37" s="12">
        <f t="shared" si="19"/>
        <v>0</v>
      </c>
      <c r="H37" s="12">
        <f t="shared" si="19"/>
        <v>0</v>
      </c>
      <c r="I37" s="12">
        <f t="shared" si="19"/>
        <v>0</v>
      </c>
    </row>
    <row r="38" spans="1:9" ht="38.25" x14ac:dyDescent="0.25">
      <c r="A38" s="13" t="s">
        <v>75</v>
      </c>
      <c r="B38" s="14" t="s">
        <v>23</v>
      </c>
      <c r="C38" s="14" t="s">
        <v>76</v>
      </c>
      <c r="D38" s="15">
        <f>SUM(E38:F38)</f>
        <v>79352989.689999998</v>
      </c>
      <c r="E38" s="15">
        <v>2380589.69</v>
      </c>
      <c r="F38" s="15">
        <v>76972400</v>
      </c>
      <c r="G38" s="15">
        <f>SUM(H38:I38)</f>
        <v>0</v>
      </c>
      <c r="H38" s="15">
        <v>0</v>
      </c>
      <c r="I38" s="16">
        <v>0</v>
      </c>
    </row>
    <row r="39" spans="1:9" ht="25.5" x14ac:dyDescent="0.25">
      <c r="A39" s="10" t="s">
        <v>77</v>
      </c>
      <c r="B39" s="11"/>
      <c r="C39" s="11"/>
      <c r="D39" s="12">
        <f>SUM(D40:D41)</f>
        <v>501062990</v>
      </c>
      <c r="E39" s="12">
        <f t="shared" ref="E39:I39" si="20">SUM(E40:E41)</f>
        <v>8281890</v>
      </c>
      <c r="F39" s="12">
        <f t="shared" si="20"/>
        <v>492781100</v>
      </c>
      <c r="G39" s="12">
        <f t="shared" si="20"/>
        <v>3500000</v>
      </c>
      <c r="H39" s="12">
        <f t="shared" si="20"/>
        <v>0</v>
      </c>
      <c r="I39" s="12">
        <f t="shared" si="20"/>
        <v>3500000</v>
      </c>
    </row>
    <row r="40" spans="1:9" ht="63.75" x14ac:dyDescent="0.25">
      <c r="A40" s="13" t="s">
        <v>78</v>
      </c>
      <c r="B40" s="14" t="s">
        <v>71</v>
      </c>
      <c r="C40" s="14" t="s">
        <v>79</v>
      </c>
      <c r="D40" s="15">
        <f>SUM(E40:F40)</f>
        <v>225000000</v>
      </c>
      <c r="E40" s="15">
        <v>0</v>
      </c>
      <c r="F40" s="15">
        <v>225000000</v>
      </c>
      <c r="G40" s="15">
        <f>SUM(H40:I40)</f>
        <v>3500000</v>
      </c>
      <c r="H40" s="15">
        <v>0</v>
      </c>
      <c r="I40" s="16">
        <v>3500000</v>
      </c>
    </row>
    <row r="41" spans="1:9" ht="38.25" x14ac:dyDescent="0.25">
      <c r="A41" s="13" t="s">
        <v>80</v>
      </c>
      <c r="B41" s="14" t="s">
        <v>71</v>
      </c>
      <c r="C41" s="14" t="s">
        <v>81</v>
      </c>
      <c r="D41" s="15">
        <f>SUM(E41:F41)</f>
        <v>276062990</v>
      </c>
      <c r="E41" s="15">
        <f>8281889.98+0.02</f>
        <v>8281890</v>
      </c>
      <c r="F41" s="15">
        <v>267781100</v>
      </c>
      <c r="G41" s="15">
        <f>SUM(H41:I41)</f>
        <v>0</v>
      </c>
      <c r="H41" s="15">
        <v>0</v>
      </c>
      <c r="I41" s="16">
        <v>0</v>
      </c>
    </row>
    <row r="42" spans="1:9" ht="38.25" x14ac:dyDescent="0.25">
      <c r="A42" s="10" t="s">
        <v>82</v>
      </c>
      <c r="B42" s="11"/>
      <c r="C42" s="11"/>
      <c r="D42" s="12">
        <f>SUM(D43:D44)</f>
        <v>730265176.22000003</v>
      </c>
      <c r="E42" s="12">
        <f t="shared" ref="E42:I42" si="21">SUM(E43:E44)</f>
        <v>490231500</v>
      </c>
      <c r="F42" s="12">
        <f t="shared" si="21"/>
        <v>240033676.22</v>
      </c>
      <c r="G42" s="12">
        <f t="shared" si="21"/>
        <v>122853877.17</v>
      </c>
      <c r="H42" s="12">
        <f t="shared" si="21"/>
        <v>56285983.740000002</v>
      </c>
      <c r="I42" s="12">
        <f t="shared" si="21"/>
        <v>66567893.43</v>
      </c>
    </row>
    <row r="43" spans="1:9" ht="70.5" customHeight="1" x14ac:dyDescent="0.25">
      <c r="A43" s="13" t="s">
        <v>328</v>
      </c>
      <c r="B43" s="14" t="s">
        <v>71</v>
      </c>
      <c r="C43" s="14" t="s">
        <v>83</v>
      </c>
      <c r="D43" s="15">
        <f>SUM(E43:F43)</f>
        <v>240033676.22</v>
      </c>
      <c r="E43" s="15">
        <v>0</v>
      </c>
      <c r="F43" s="15">
        <v>240033676.22</v>
      </c>
      <c r="G43" s="15">
        <f>SUM(H43:I43)</f>
        <v>66567893.43</v>
      </c>
      <c r="H43" s="15">
        <v>0</v>
      </c>
      <c r="I43" s="16">
        <v>66567893.43</v>
      </c>
    </row>
    <row r="44" spans="1:9" ht="51" x14ac:dyDescent="0.25">
      <c r="A44" s="13" t="s">
        <v>84</v>
      </c>
      <c r="B44" s="14" t="s">
        <v>71</v>
      </c>
      <c r="C44" s="14" t="s">
        <v>85</v>
      </c>
      <c r="D44" s="15">
        <f>SUM(E44:F44)</f>
        <v>490231500</v>
      </c>
      <c r="E44" s="15">
        <v>490231500</v>
      </c>
      <c r="F44" s="15">
        <v>0</v>
      </c>
      <c r="G44" s="15">
        <f>SUM(H44:I44)</f>
        <v>56285983.740000002</v>
      </c>
      <c r="H44" s="15">
        <v>56285983.740000002</v>
      </c>
      <c r="I44" s="16">
        <v>0</v>
      </c>
    </row>
    <row r="45" spans="1:9" x14ac:dyDescent="0.25">
      <c r="A45" s="10" t="s">
        <v>86</v>
      </c>
      <c r="B45" s="11"/>
      <c r="C45" s="11"/>
      <c r="D45" s="12">
        <f>SUM(D46)</f>
        <v>845040400</v>
      </c>
      <c r="E45" s="12">
        <f t="shared" ref="E45:I45" si="22">SUM(E46)</f>
        <v>32133200</v>
      </c>
      <c r="F45" s="12">
        <f t="shared" si="22"/>
        <v>812907200</v>
      </c>
      <c r="G45" s="12">
        <f t="shared" si="22"/>
        <v>206086837.24000001</v>
      </c>
      <c r="H45" s="12">
        <f t="shared" si="22"/>
        <v>6180689.3799999999</v>
      </c>
      <c r="I45" s="12">
        <f t="shared" si="22"/>
        <v>199906147.86000001</v>
      </c>
    </row>
    <row r="46" spans="1:9" ht="38.25" x14ac:dyDescent="0.25">
      <c r="A46" s="13" t="s">
        <v>87</v>
      </c>
      <c r="B46" s="14" t="s">
        <v>71</v>
      </c>
      <c r="C46" s="14" t="s">
        <v>88</v>
      </c>
      <c r="D46" s="15">
        <f>SUM(E46:F46)</f>
        <v>845040400</v>
      </c>
      <c r="E46" s="15">
        <v>32133200</v>
      </c>
      <c r="F46" s="15">
        <v>812907200</v>
      </c>
      <c r="G46" s="15">
        <f>SUM(H46:I46)</f>
        <v>206086837.24000001</v>
      </c>
      <c r="H46" s="15">
        <v>6180689.3799999999</v>
      </c>
      <c r="I46" s="16">
        <v>199906147.86000001</v>
      </c>
    </row>
    <row r="47" spans="1:9" x14ac:dyDescent="0.25">
      <c r="A47" s="7" t="s">
        <v>89</v>
      </c>
      <c r="B47" s="8"/>
      <c r="C47" s="8"/>
      <c r="D47" s="9">
        <f>D48+D52+D55+D60+D63+D70+D73</f>
        <v>2304278291.96</v>
      </c>
      <c r="E47" s="9">
        <f t="shared" ref="E47:I47" si="23">E48+E52+E55+E60+E63+E70+E73</f>
        <v>795978091.96000004</v>
      </c>
      <c r="F47" s="9">
        <f t="shared" si="23"/>
        <v>1508300200</v>
      </c>
      <c r="G47" s="9">
        <f t="shared" si="23"/>
        <v>98927204.930000007</v>
      </c>
      <c r="H47" s="9">
        <f t="shared" si="23"/>
        <v>58161433.570000008</v>
      </c>
      <c r="I47" s="9">
        <f t="shared" si="23"/>
        <v>40765771.359999999</v>
      </c>
    </row>
    <row r="48" spans="1:9" ht="25.5" x14ac:dyDescent="0.25">
      <c r="A48" s="10" t="s">
        <v>90</v>
      </c>
      <c r="B48" s="11"/>
      <c r="C48" s="11"/>
      <c r="D48" s="12">
        <f>SUM(D49:D51)</f>
        <v>48534000</v>
      </c>
      <c r="E48" s="12">
        <f t="shared" ref="E48:I48" si="24">SUM(E49:E51)</f>
        <v>29438900</v>
      </c>
      <c r="F48" s="12">
        <f t="shared" si="24"/>
        <v>19095100</v>
      </c>
      <c r="G48" s="12">
        <f t="shared" si="24"/>
        <v>11883500</v>
      </c>
      <c r="H48" s="12">
        <f t="shared" si="24"/>
        <v>7109725</v>
      </c>
      <c r="I48" s="12">
        <f t="shared" si="24"/>
        <v>4773775</v>
      </c>
    </row>
    <row r="49" spans="1:9" ht="25.5" x14ac:dyDescent="0.25">
      <c r="A49" s="13" t="s">
        <v>22</v>
      </c>
      <c r="B49" s="14" t="s">
        <v>52</v>
      </c>
      <c r="C49" s="14" t="s">
        <v>91</v>
      </c>
      <c r="D49" s="15">
        <f>SUM(E49:F49)</f>
        <v>2231600</v>
      </c>
      <c r="E49" s="15">
        <v>2231600</v>
      </c>
      <c r="F49" s="15">
        <v>0</v>
      </c>
      <c r="G49" s="15">
        <f>SUM(H49:I49)</f>
        <v>557900</v>
      </c>
      <c r="H49" s="15">
        <v>557900</v>
      </c>
      <c r="I49" s="16">
        <v>0</v>
      </c>
    </row>
    <row r="50" spans="1:9" ht="63.75" x14ac:dyDescent="0.25">
      <c r="A50" s="13" t="s">
        <v>92</v>
      </c>
      <c r="B50" s="14" t="s">
        <v>52</v>
      </c>
      <c r="C50" s="14" t="s">
        <v>93</v>
      </c>
      <c r="D50" s="15">
        <f t="shared" ref="D50:D51" si="25">SUM(E50:F50)</f>
        <v>1000000</v>
      </c>
      <c r="E50" s="15">
        <v>1000000</v>
      </c>
      <c r="F50" s="15">
        <v>0</v>
      </c>
      <c r="G50" s="15">
        <f t="shared" ref="G50:G51" si="26">SUM(H50:I50)</f>
        <v>0</v>
      </c>
      <c r="H50" s="15">
        <v>0</v>
      </c>
      <c r="I50" s="16">
        <v>0</v>
      </c>
    </row>
    <row r="51" spans="1:9" ht="25.5" x14ac:dyDescent="0.25">
      <c r="A51" s="13" t="s">
        <v>94</v>
      </c>
      <c r="B51" s="14" t="s">
        <v>52</v>
      </c>
      <c r="C51" s="14" t="s">
        <v>95</v>
      </c>
      <c r="D51" s="15">
        <f t="shared" si="25"/>
        <v>45302400</v>
      </c>
      <c r="E51" s="15">
        <v>26207300</v>
      </c>
      <c r="F51" s="15">
        <v>19095100</v>
      </c>
      <c r="G51" s="15">
        <f t="shared" si="26"/>
        <v>11325600</v>
      </c>
      <c r="H51" s="15">
        <v>6551825</v>
      </c>
      <c r="I51" s="16">
        <v>4773775</v>
      </c>
    </row>
    <row r="52" spans="1:9" ht="25.5" x14ac:dyDescent="0.25">
      <c r="A52" s="10" t="s">
        <v>96</v>
      </c>
      <c r="B52" s="11"/>
      <c r="C52" s="11"/>
      <c r="D52" s="12">
        <f>SUM(D53:D54)</f>
        <v>161015800</v>
      </c>
      <c r="E52" s="12">
        <f t="shared" ref="E52:I52" si="27">SUM(E53:E54)</f>
        <v>2934000</v>
      </c>
      <c r="F52" s="12">
        <f t="shared" si="27"/>
        <v>158081800</v>
      </c>
      <c r="G52" s="12">
        <f t="shared" si="27"/>
        <v>8317100</v>
      </c>
      <c r="H52" s="12">
        <f t="shared" si="27"/>
        <v>0</v>
      </c>
      <c r="I52" s="12">
        <f t="shared" si="27"/>
        <v>8317100</v>
      </c>
    </row>
    <row r="53" spans="1:9" ht="38.25" x14ac:dyDescent="0.25">
      <c r="A53" s="13" t="s">
        <v>97</v>
      </c>
      <c r="B53" s="14" t="s">
        <v>52</v>
      </c>
      <c r="C53" s="14" t="s">
        <v>98</v>
      </c>
      <c r="D53" s="15">
        <f>SUM(E53:F53)</f>
        <v>63217100</v>
      </c>
      <c r="E53" s="15">
        <v>0</v>
      </c>
      <c r="F53" s="15">
        <v>63217100</v>
      </c>
      <c r="G53" s="15">
        <f>SUM(H53:I53)</f>
        <v>8317100</v>
      </c>
      <c r="H53" s="15">
        <v>0</v>
      </c>
      <c r="I53" s="16">
        <v>8317100</v>
      </c>
    </row>
    <row r="54" spans="1:9" ht="63.75" x14ac:dyDescent="0.25">
      <c r="A54" s="13" t="s">
        <v>99</v>
      </c>
      <c r="B54" s="14" t="s">
        <v>52</v>
      </c>
      <c r="C54" s="14" t="s">
        <v>100</v>
      </c>
      <c r="D54" s="15">
        <f>SUM(E54:F54)</f>
        <v>97798700</v>
      </c>
      <c r="E54" s="15">
        <v>2934000</v>
      </c>
      <c r="F54" s="15">
        <v>94864700</v>
      </c>
      <c r="G54" s="15">
        <f>SUM(H54:I54)</f>
        <v>0</v>
      </c>
      <c r="H54" s="15">
        <v>0</v>
      </c>
      <c r="I54" s="16">
        <v>0</v>
      </c>
    </row>
    <row r="55" spans="1:9" ht="25.5" x14ac:dyDescent="0.25">
      <c r="A55" s="10" t="s">
        <v>101</v>
      </c>
      <c r="B55" s="11"/>
      <c r="C55" s="11"/>
      <c r="D55" s="12">
        <f>SUM(D56:D59)</f>
        <v>698257800</v>
      </c>
      <c r="E55" s="12">
        <f t="shared" ref="E55:I55" si="28">SUM(E56:E59)</f>
        <v>315000000</v>
      </c>
      <c r="F55" s="12">
        <f t="shared" si="28"/>
        <v>383257800</v>
      </c>
      <c r="G55" s="12">
        <f t="shared" si="28"/>
        <v>0</v>
      </c>
      <c r="H55" s="12">
        <f t="shared" si="28"/>
        <v>0</v>
      </c>
      <c r="I55" s="12">
        <f t="shared" si="28"/>
        <v>0</v>
      </c>
    </row>
    <row r="56" spans="1:9" ht="25.5" x14ac:dyDescent="0.25">
      <c r="A56" s="13" t="s">
        <v>102</v>
      </c>
      <c r="B56" s="14" t="s">
        <v>52</v>
      </c>
      <c r="C56" s="14" t="s">
        <v>103</v>
      </c>
      <c r="D56" s="15">
        <f>SUM(E56:F56)</f>
        <v>45000000</v>
      </c>
      <c r="E56" s="15">
        <v>45000000</v>
      </c>
      <c r="F56" s="15">
        <v>0</v>
      </c>
      <c r="G56" s="15">
        <f>SUM(H56:I56)</f>
        <v>0</v>
      </c>
      <c r="H56" s="15">
        <v>0</v>
      </c>
      <c r="I56" s="16">
        <v>0</v>
      </c>
    </row>
    <row r="57" spans="1:9" ht="25.5" x14ac:dyDescent="0.25">
      <c r="A57" s="13" t="s">
        <v>104</v>
      </c>
      <c r="B57" s="14" t="s">
        <v>71</v>
      </c>
      <c r="C57" s="14" t="s">
        <v>105</v>
      </c>
      <c r="D57" s="15">
        <f t="shared" ref="D57:D59" si="29">SUM(E57:F57)</f>
        <v>199639330</v>
      </c>
      <c r="E57" s="15">
        <v>199639330</v>
      </c>
      <c r="F57" s="15">
        <v>0</v>
      </c>
      <c r="G57" s="15">
        <f t="shared" ref="G57:G59" si="30">SUM(H57:I57)</f>
        <v>0</v>
      </c>
      <c r="H57" s="15">
        <v>0</v>
      </c>
      <c r="I57" s="16">
        <v>0</v>
      </c>
    </row>
    <row r="58" spans="1:9" ht="38.25" x14ac:dyDescent="0.25">
      <c r="A58" s="13" t="s">
        <v>106</v>
      </c>
      <c r="B58" s="14" t="s">
        <v>52</v>
      </c>
      <c r="C58" s="14" t="s">
        <v>107</v>
      </c>
      <c r="D58" s="15">
        <f t="shared" si="29"/>
        <v>39732200</v>
      </c>
      <c r="E58" s="15">
        <v>0</v>
      </c>
      <c r="F58" s="15">
        <v>39732200</v>
      </c>
      <c r="G58" s="15">
        <f t="shared" si="30"/>
        <v>0</v>
      </c>
      <c r="H58" s="15">
        <v>0</v>
      </c>
      <c r="I58" s="16">
        <v>0</v>
      </c>
    </row>
    <row r="59" spans="1:9" ht="25.5" x14ac:dyDescent="0.25">
      <c r="A59" s="13" t="s">
        <v>108</v>
      </c>
      <c r="B59" s="14" t="s">
        <v>71</v>
      </c>
      <c r="C59" s="14" t="s">
        <v>109</v>
      </c>
      <c r="D59" s="15">
        <f t="shared" si="29"/>
        <v>413886270</v>
      </c>
      <c r="E59" s="15">
        <v>70360670</v>
      </c>
      <c r="F59" s="15">
        <v>343525600</v>
      </c>
      <c r="G59" s="15">
        <f t="shared" si="30"/>
        <v>0</v>
      </c>
      <c r="H59" s="15">
        <v>0</v>
      </c>
      <c r="I59" s="16">
        <v>0</v>
      </c>
    </row>
    <row r="60" spans="1:9" ht="51" x14ac:dyDescent="0.25">
      <c r="A60" s="10" t="s">
        <v>110</v>
      </c>
      <c r="B60" s="11"/>
      <c r="C60" s="11"/>
      <c r="D60" s="12">
        <f>SUM(D61:D62)</f>
        <v>334708400</v>
      </c>
      <c r="E60" s="12">
        <f t="shared" ref="E60:I60" si="31">SUM(E61:E62)</f>
        <v>85708400</v>
      </c>
      <c r="F60" s="12">
        <f t="shared" si="31"/>
        <v>249000000</v>
      </c>
      <c r="G60" s="12">
        <f t="shared" si="31"/>
        <v>8681340.8100000005</v>
      </c>
      <c r="H60" s="12">
        <f t="shared" si="31"/>
        <v>8681340.8100000005</v>
      </c>
      <c r="I60" s="12">
        <f t="shared" si="31"/>
        <v>0</v>
      </c>
    </row>
    <row r="61" spans="1:9" ht="25.5" x14ac:dyDescent="0.25">
      <c r="A61" s="13" t="s">
        <v>104</v>
      </c>
      <c r="B61" s="14" t="s">
        <v>71</v>
      </c>
      <c r="C61" s="14" t="s">
        <v>111</v>
      </c>
      <c r="D61" s="15">
        <f>SUM(E61:F61)</f>
        <v>34708400</v>
      </c>
      <c r="E61" s="15">
        <v>34708400</v>
      </c>
      <c r="F61" s="15">
        <v>0</v>
      </c>
      <c r="G61" s="15">
        <f>SUM(H61:I61)</f>
        <v>8681340.8100000005</v>
      </c>
      <c r="H61" s="15">
        <v>8681340.8100000005</v>
      </c>
      <c r="I61" s="16">
        <v>0</v>
      </c>
    </row>
    <row r="62" spans="1:9" ht="76.5" x14ac:dyDescent="0.25">
      <c r="A62" s="13" t="s">
        <v>112</v>
      </c>
      <c r="B62" s="14" t="s">
        <v>71</v>
      </c>
      <c r="C62" s="14" t="s">
        <v>113</v>
      </c>
      <c r="D62" s="15">
        <f>SUM(E62:F62)</f>
        <v>300000000</v>
      </c>
      <c r="E62" s="15">
        <v>51000000</v>
      </c>
      <c r="F62" s="15">
        <v>249000000</v>
      </c>
      <c r="G62" s="15">
        <f>SUM(H62:I62)</f>
        <v>0</v>
      </c>
      <c r="H62" s="15">
        <v>0</v>
      </c>
      <c r="I62" s="16">
        <v>0</v>
      </c>
    </row>
    <row r="63" spans="1:9" ht="51" x14ac:dyDescent="0.25">
      <c r="A63" s="10" t="s">
        <v>114</v>
      </c>
      <c r="B63" s="11"/>
      <c r="C63" s="11"/>
      <c r="D63" s="12">
        <f>SUM(D64:D69)</f>
        <v>59061000</v>
      </c>
      <c r="E63" s="12">
        <f t="shared" ref="E63:I63" si="32">SUM(E64:E69)</f>
        <v>59061000</v>
      </c>
      <c r="F63" s="12">
        <f t="shared" si="32"/>
        <v>0</v>
      </c>
      <c r="G63" s="12">
        <f t="shared" si="32"/>
        <v>13511910</v>
      </c>
      <c r="H63" s="12">
        <f t="shared" si="32"/>
        <v>13511910</v>
      </c>
      <c r="I63" s="12">
        <f t="shared" si="32"/>
        <v>0</v>
      </c>
    </row>
    <row r="64" spans="1:9" ht="38.25" x14ac:dyDescent="0.25">
      <c r="A64" s="13" t="s">
        <v>115</v>
      </c>
      <c r="B64" s="14" t="s">
        <v>52</v>
      </c>
      <c r="C64" s="14" t="s">
        <v>116</v>
      </c>
      <c r="D64" s="15">
        <f>SUM(E64:F64)</f>
        <v>300000</v>
      </c>
      <c r="E64" s="15">
        <v>300000</v>
      </c>
      <c r="F64" s="15">
        <v>0</v>
      </c>
      <c r="G64" s="15">
        <f>SUM(H64:I64)</f>
        <v>120000</v>
      </c>
      <c r="H64" s="15">
        <v>120000</v>
      </c>
      <c r="I64" s="16">
        <v>0</v>
      </c>
    </row>
    <row r="65" spans="1:9" ht="25.5" x14ac:dyDescent="0.25">
      <c r="A65" s="13" t="s">
        <v>117</v>
      </c>
      <c r="B65" s="14" t="s">
        <v>52</v>
      </c>
      <c r="C65" s="14" t="s">
        <v>118</v>
      </c>
      <c r="D65" s="15">
        <f t="shared" ref="D65:D69" si="33">SUM(E65:F65)</f>
        <v>300000</v>
      </c>
      <c r="E65" s="15">
        <v>300000</v>
      </c>
      <c r="F65" s="15">
        <v>0</v>
      </c>
      <c r="G65" s="15">
        <f t="shared" ref="G65:G69" si="34">SUM(H65:I65)</f>
        <v>100000</v>
      </c>
      <c r="H65" s="15">
        <v>100000</v>
      </c>
      <c r="I65" s="16">
        <v>0</v>
      </c>
    </row>
    <row r="66" spans="1:9" ht="51" x14ac:dyDescent="0.25">
      <c r="A66" s="13" t="s">
        <v>119</v>
      </c>
      <c r="B66" s="14" t="s">
        <v>52</v>
      </c>
      <c r="C66" s="14" t="s">
        <v>120</v>
      </c>
      <c r="D66" s="15">
        <f t="shared" si="33"/>
        <v>42255000</v>
      </c>
      <c r="E66" s="15">
        <v>42255000</v>
      </c>
      <c r="F66" s="15">
        <v>0</v>
      </c>
      <c r="G66" s="15">
        <f t="shared" si="34"/>
        <v>10291910</v>
      </c>
      <c r="H66" s="15">
        <v>10291910</v>
      </c>
      <c r="I66" s="16">
        <v>0</v>
      </c>
    </row>
    <row r="67" spans="1:9" ht="25.5" x14ac:dyDescent="0.25">
      <c r="A67" s="13" t="s">
        <v>121</v>
      </c>
      <c r="B67" s="14" t="s">
        <v>52</v>
      </c>
      <c r="C67" s="14" t="s">
        <v>122</v>
      </c>
      <c r="D67" s="15">
        <f t="shared" si="33"/>
        <v>3000000</v>
      </c>
      <c r="E67" s="15">
        <v>3000000</v>
      </c>
      <c r="F67" s="15">
        <v>0</v>
      </c>
      <c r="G67" s="15">
        <f t="shared" si="34"/>
        <v>3000000</v>
      </c>
      <c r="H67" s="15">
        <v>3000000</v>
      </c>
      <c r="I67" s="16">
        <v>0</v>
      </c>
    </row>
    <row r="68" spans="1:9" ht="51" x14ac:dyDescent="0.25">
      <c r="A68" s="13" t="s">
        <v>123</v>
      </c>
      <c r="B68" s="14" t="s">
        <v>52</v>
      </c>
      <c r="C68" s="14" t="s">
        <v>124</v>
      </c>
      <c r="D68" s="15">
        <f t="shared" si="33"/>
        <v>13200000</v>
      </c>
      <c r="E68" s="15">
        <v>13200000</v>
      </c>
      <c r="F68" s="15">
        <v>0</v>
      </c>
      <c r="G68" s="15">
        <f t="shared" si="34"/>
        <v>0</v>
      </c>
      <c r="H68" s="15">
        <v>0</v>
      </c>
      <c r="I68" s="16">
        <v>0</v>
      </c>
    </row>
    <row r="69" spans="1:9" ht="38.25" x14ac:dyDescent="0.25">
      <c r="A69" s="13" t="s">
        <v>125</v>
      </c>
      <c r="B69" s="14" t="s">
        <v>52</v>
      </c>
      <c r="C69" s="14" t="s">
        <v>126</v>
      </c>
      <c r="D69" s="15">
        <f t="shared" si="33"/>
        <v>6000</v>
      </c>
      <c r="E69" s="15">
        <v>6000</v>
      </c>
      <c r="F69" s="15">
        <v>0</v>
      </c>
      <c r="G69" s="15">
        <f t="shared" si="34"/>
        <v>0</v>
      </c>
      <c r="H69" s="15">
        <v>0</v>
      </c>
      <c r="I69" s="16">
        <v>0</v>
      </c>
    </row>
    <row r="70" spans="1:9" ht="25.5" x14ac:dyDescent="0.25">
      <c r="A70" s="10" t="s">
        <v>127</v>
      </c>
      <c r="B70" s="11"/>
      <c r="C70" s="11"/>
      <c r="D70" s="12">
        <f>SUM(D71:D72)</f>
        <v>78395450</v>
      </c>
      <c r="E70" s="12">
        <f t="shared" ref="E70:I70" si="35">SUM(E71:E72)</f>
        <v>36500750</v>
      </c>
      <c r="F70" s="12">
        <f t="shared" si="35"/>
        <v>41894700</v>
      </c>
      <c r="G70" s="12">
        <f t="shared" si="35"/>
        <v>0</v>
      </c>
      <c r="H70" s="12">
        <f t="shared" si="35"/>
        <v>0</v>
      </c>
      <c r="I70" s="12">
        <f t="shared" si="35"/>
        <v>0</v>
      </c>
    </row>
    <row r="71" spans="1:9" ht="38.25" x14ac:dyDescent="0.25">
      <c r="A71" s="13" t="s">
        <v>128</v>
      </c>
      <c r="B71" s="14" t="s">
        <v>52</v>
      </c>
      <c r="C71" s="14" t="s">
        <v>129</v>
      </c>
      <c r="D71" s="15">
        <f>SUM(E71:F71)</f>
        <v>35205000</v>
      </c>
      <c r="E71" s="15">
        <v>35205000</v>
      </c>
      <c r="F71" s="15">
        <v>0</v>
      </c>
      <c r="G71" s="15">
        <f>SUM(H71:I71)</f>
        <v>0</v>
      </c>
      <c r="H71" s="15">
        <v>0</v>
      </c>
      <c r="I71" s="16">
        <v>0</v>
      </c>
    </row>
    <row r="72" spans="1:9" ht="63.75" x14ac:dyDescent="0.25">
      <c r="A72" s="13" t="s">
        <v>130</v>
      </c>
      <c r="B72" s="14" t="s">
        <v>52</v>
      </c>
      <c r="C72" s="14" t="s">
        <v>131</v>
      </c>
      <c r="D72" s="15">
        <f>SUM(E72:F72)</f>
        <v>43190450</v>
      </c>
      <c r="E72" s="15">
        <v>1295750</v>
      </c>
      <c r="F72" s="15">
        <v>41894700</v>
      </c>
      <c r="G72" s="15">
        <f>SUM(H72:I72)</f>
        <v>0</v>
      </c>
      <c r="H72" s="15">
        <v>0</v>
      </c>
      <c r="I72" s="16">
        <v>0</v>
      </c>
    </row>
    <row r="73" spans="1:9" ht="38.25" x14ac:dyDescent="0.25">
      <c r="A73" s="10" t="s">
        <v>132</v>
      </c>
      <c r="B73" s="11"/>
      <c r="C73" s="11"/>
      <c r="D73" s="12">
        <f>SUM(D74:D79)</f>
        <v>924305841.96000004</v>
      </c>
      <c r="E73" s="12">
        <f t="shared" ref="E73:I73" si="36">SUM(E74:E79)</f>
        <v>267335041.96000001</v>
      </c>
      <c r="F73" s="12">
        <f t="shared" si="36"/>
        <v>656970800</v>
      </c>
      <c r="G73" s="12">
        <f t="shared" si="36"/>
        <v>56533354.120000005</v>
      </c>
      <c r="H73" s="12">
        <f t="shared" si="36"/>
        <v>28858457.760000002</v>
      </c>
      <c r="I73" s="12">
        <f t="shared" si="36"/>
        <v>27674896.359999999</v>
      </c>
    </row>
    <row r="74" spans="1:9" ht="25.5" x14ac:dyDescent="0.25">
      <c r="A74" s="13" t="s">
        <v>104</v>
      </c>
      <c r="B74" s="14" t="s">
        <v>71</v>
      </c>
      <c r="C74" s="14" t="s">
        <v>133</v>
      </c>
      <c r="D74" s="15">
        <f>SUM(E74:F74)</f>
        <v>2250019.9700000002</v>
      </c>
      <c r="E74" s="15">
        <v>2250019.9700000002</v>
      </c>
      <c r="F74" s="15">
        <v>0</v>
      </c>
      <c r="G74" s="15">
        <f>SUM(H74:I74)</f>
        <v>397282.52</v>
      </c>
      <c r="H74" s="15">
        <v>397282.52</v>
      </c>
      <c r="I74" s="16">
        <v>0</v>
      </c>
    </row>
    <row r="75" spans="1:9" ht="51" x14ac:dyDescent="0.25">
      <c r="A75" s="13" t="s">
        <v>134</v>
      </c>
      <c r="B75" s="14" t="s">
        <v>52</v>
      </c>
      <c r="C75" s="14" t="s">
        <v>135</v>
      </c>
      <c r="D75" s="15">
        <f t="shared" ref="D75:D79" si="37">SUM(E75:F75)</f>
        <v>9543332</v>
      </c>
      <c r="E75" s="15">
        <v>403432</v>
      </c>
      <c r="F75" s="15">
        <v>9139900</v>
      </c>
      <c r="G75" s="15">
        <f t="shared" ref="G75:G79" si="38">SUM(H75:I75)</f>
        <v>1600000</v>
      </c>
      <c r="H75" s="15">
        <v>67637.929999999993</v>
      </c>
      <c r="I75" s="16">
        <v>1532362.07</v>
      </c>
    </row>
    <row r="76" spans="1:9" ht="63.75" x14ac:dyDescent="0.25">
      <c r="A76" s="13" t="s">
        <v>136</v>
      </c>
      <c r="B76" s="14" t="s">
        <v>52</v>
      </c>
      <c r="C76" s="14" t="s">
        <v>137</v>
      </c>
      <c r="D76" s="15">
        <f t="shared" si="37"/>
        <v>192448200</v>
      </c>
      <c r="E76" s="15">
        <v>8135400</v>
      </c>
      <c r="F76" s="15">
        <v>184312800</v>
      </c>
      <c r="G76" s="15">
        <f t="shared" si="38"/>
        <v>0</v>
      </c>
      <c r="H76" s="15">
        <v>0</v>
      </c>
      <c r="I76" s="16">
        <v>0</v>
      </c>
    </row>
    <row r="77" spans="1:9" ht="51" x14ac:dyDescent="0.25">
      <c r="A77" s="13" t="s">
        <v>138</v>
      </c>
      <c r="B77" s="14" t="s">
        <v>52</v>
      </c>
      <c r="C77" s="14" t="s">
        <v>139</v>
      </c>
      <c r="D77" s="15">
        <f t="shared" si="37"/>
        <v>300766790</v>
      </c>
      <c r="E77" s="15">
        <v>12714390</v>
      </c>
      <c r="F77" s="15">
        <v>288052400</v>
      </c>
      <c r="G77" s="15">
        <f t="shared" si="38"/>
        <v>6152512.5300000003</v>
      </c>
      <c r="H77" s="15">
        <v>260086.71</v>
      </c>
      <c r="I77" s="16">
        <v>5892425.8200000003</v>
      </c>
    </row>
    <row r="78" spans="1:9" ht="63.75" x14ac:dyDescent="0.25">
      <c r="A78" s="13" t="s">
        <v>140</v>
      </c>
      <c r="B78" s="14" t="s">
        <v>71</v>
      </c>
      <c r="C78" s="14" t="s">
        <v>141</v>
      </c>
      <c r="D78" s="15">
        <f t="shared" si="37"/>
        <v>415517499.99000001</v>
      </c>
      <c r="E78" s="15">
        <v>241609780.03</v>
      </c>
      <c r="F78" s="15">
        <v>173907719.96000001</v>
      </c>
      <c r="G78" s="15">
        <f t="shared" si="38"/>
        <v>48383559.07</v>
      </c>
      <c r="H78" s="15">
        <v>28133450.600000001</v>
      </c>
      <c r="I78" s="16">
        <v>20250108.469999999</v>
      </c>
    </row>
    <row r="79" spans="1:9" ht="51" x14ac:dyDescent="0.25">
      <c r="A79" s="13" t="s">
        <v>142</v>
      </c>
      <c r="B79" s="14" t="s">
        <v>52</v>
      </c>
      <c r="C79" s="14" t="s">
        <v>143</v>
      </c>
      <c r="D79" s="15">
        <f t="shared" si="37"/>
        <v>3780000</v>
      </c>
      <c r="E79" s="15">
        <v>2222019.96</v>
      </c>
      <c r="F79" s="15">
        <v>1557980.04</v>
      </c>
      <c r="G79" s="15">
        <f t="shared" si="38"/>
        <v>0</v>
      </c>
      <c r="H79" s="15">
        <v>0</v>
      </c>
      <c r="I79" s="16">
        <v>0</v>
      </c>
    </row>
    <row r="80" spans="1:9" x14ac:dyDescent="0.25">
      <c r="A80" s="7" t="s">
        <v>144</v>
      </c>
      <c r="B80" s="8"/>
      <c r="C80" s="8"/>
      <c r="D80" s="9">
        <f>D81+D90+D94</f>
        <v>170464633</v>
      </c>
      <c r="E80" s="9">
        <f t="shared" ref="E80:I80" si="39">E81+E90+E94</f>
        <v>11846433</v>
      </c>
      <c r="F80" s="9">
        <f t="shared" si="39"/>
        <v>158618200</v>
      </c>
      <c r="G80" s="9">
        <f t="shared" si="39"/>
        <v>17781700</v>
      </c>
      <c r="H80" s="9">
        <f t="shared" si="39"/>
        <v>955400</v>
      </c>
      <c r="I80" s="9">
        <f t="shared" si="39"/>
        <v>16826300</v>
      </c>
    </row>
    <row r="81" spans="1:9" ht="25.5" x14ac:dyDescent="0.25">
      <c r="A81" s="10" t="s">
        <v>145</v>
      </c>
      <c r="B81" s="11"/>
      <c r="C81" s="11"/>
      <c r="D81" s="12">
        <f>SUM(D82:D89)</f>
        <v>161134453</v>
      </c>
      <c r="E81" s="12">
        <f t="shared" ref="E81:I81" si="40">SUM(E82:E89)</f>
        <v>10866253</v>
      </c>
      <c r="F81" s="12">
        <f t="shared" si="40"/>
        <v>150268200</v>
      </c>
      <c r="G81" s="12">
        <f t="shared" si="40"/>
        <v>17346700</v>
      </c>
      <c r="H81" s="12">
        <f t="shared" si="40"/>
        <v>520400</v>
      </c>
      <c r="I81" s="12">
        <f t="shared" si="40"/>
        <v>16826300</v>
      </c>
    </row>
    <row r="82" spans="1:9" ht="89.25" x14ac:dyDescent="0.25">
      <c r="A82" s="13" t="s">
        <v>146</v>
      </c>
      <c r="B82" s="14" t="s">
        <v>147</v>
      </c>
      <c r="C82" s="14" t="s">
        <v>148</v>
      </c>
      <c r="D82" s="15">
        <f>SUM(E82:F82)</f>
        <v>30927840</v>
      </c>
      <c r="E82" s="15">
        <v>927840</v>
      </c>
      <c r="F82" s="15">
        <v>30000000</v>
      </c>
      <c r="G82" s="15">
        <f>SUM(H82:I82)</f>
        <v>0</v>
      </c>
      <c r="H82" s="15">
        <v>0</v>
      </c>
      <c r="I82" s="16">
        <v>0</v>
      </c>
    </row>
    <row r="83" spans="1:9" ht="25.5" x14ac:dyDescent="0.25">
      <c r="A83" s="13" t="s">
        <v>149</v>
      </c>
      <c r="B83" s="14" t="s">
        <v>147</v>
      </c>
      <c r="C83" s="14" t="s">
        <v>150</v>
      </c>
      <c r="D83" s="15">
        <f t="shared" ref="D83:D89" si="41">SUM(E83:F83)</f>
        <v>30115540</v>
      </c>
      <c r="E83" s="15">
        <f>5119640.01-0.01</f>
        <v>5119640</v>
      </c>
      <c r="F83" s="15">
        <f>24995899.99+0.01</f>
        <v>24995900</v>
      </c>
      <c r="G83" s="15">
        <f t="shared" ref="G83:G89" si="42">SUM(H83:I83)</f>
        <v>0</v>
      </c>
      <c r="H83" s="15">
        <v>0</v>
      </c>
      <c r="I83" s="16">
        <v>0</v>
      </c>
    </row>
    <row r="84" spans="1:9" ht="63.75" x14ac:dyDescent="0.25">
      <c r="A84" s="13" t="s">
        <v>151</v>
      </c>
      <c r="B84" s="14" t="s">
        <v>147</v>
      </c>
      <c r="C84" s="14" t="s">
        <v>152</v>
      </c>
      <c r="D84" s="15">
        <f t="shared" si="41"/>
        <v>32088500</v>
      </c>
      <c r="E84" s="15">
        <f>2567099.99+0.01</f>
        <v>2567100</v>
      </c>
      <c r="F84" s="15">
        <f>29521400.01-0.01</f>
        <v>29521400</v>
      </c>
      <c r="G84" s="15">
        <f t="shared" si="42"/>
        <v>0</v>
      </c>
      <c r="H84" s="15">
        <v>0</v>
      </c>
      <c r="I84" s="16">
        <v>0</v>
      </c>
    </row>
    <row r="85" spans="1:9" ht="51" x14ac:dyDescent="0.25">
      <c r="A85" s="13" t="s">
        <v>153</v>
      </c>
      <c r="B85" s="14" t="s">
        <v>147</v>
      </c>
      <c r="C85" s="14" t="s">
        <v>154</v>
      </c>
      <c r="D85" s="15">
        <f t="shared" si="41"/>
        <v>23616600</v>
      </c>
      <c r="E85" s="15">
        <f>708500.01-0.01</f>
        <v>708500</v>
      </c>
      <c r="F85" s="15">
        <f>22908099.99+0.01</f>
        <v>22908100</v>
      </c>
      <c r="G85" s="15">
        <f t="shared" si="42"/>
        <v>0</v>
      </c>
      <c r="H85" s="15">
        <v>0</v>
      </c>
      <c r="I85" s="16">
        <v>0</v>
      </c>
    </row>
    <row r="86" spans="1:9" ht="38.25" x14ac:dyDescent="0.25">
      <c r="A86" s="13" t="s">
        <v>155</v>
      </c>
      <c r="B86" s="14" t="s">
        <v>147</v>
      </c>
      <c r="C86" s="14" t="s">
        <v>156</v>
      </c>
      <c r="D86" s="15">
        <f t="shared" si="41"/>
        <v>5776200</v>
      </c>
      <c r="E86" s="15">
        <v>173300</v>
      </c>
      <c r="F86" s="15">
        <v>5602900</v>
      </c>
      <c r="G86" s="15">
        <f t="shared" si="42"/>
        <v>0</v>
      </c>
      <c r="H86" s="15">
        <v>0</v>
      </c>
      <c r="I86" s="16">
        <v>0</v>
      </c>
    </row>
    <row r="87" spans="1:9" ht="25.5" x14ac:dyDescent="0.25">
      <c r="A87" s="13" t="s">
        <v>157</v>
      </c>
      <c r="B87" s="14" t="s">
        <v>147</v>
      </c>
      <c r="C87" s="14" t="s">
        <v>158</v>
      </c>
      <c r="D87" s="15">
        <f t="shared" si="41"/>
        <v>17346700</v>
      </c>
      <c r="E87" s="15">
        <v>520400</v>
      </c>
      <c r="F87" s="15">
        <v>16826300</v>
      </c>
      <c r="G87" s="15">
        <f t="shared" si="42"/>
        <v>17346700</v>
      </c>
      <c r="H87" s="15">
        <v>520400</v>
      </c>
      <c r="I87" s="16">
        <v>16826300</v>
      </c>
    </row>
    <row r="88" spans="1:9" ht="25.5" x14ac:dyDescent="0.25">
      <c r="A88" s="13" t="s">
        <v>159</v>
      </c>
      <c r="B88" s="14" t="s">
        <v>147</v>
      </c>
      <c r="C88" s="14" t="s">
        <v>160</v>
      </c>
      <c r="D88" s="15">
        <f t="shared" si="41"/>
        <v>10578950</v>
      </c>
      <c r="E88" s="15">
        <v>528950</v>
      </c>
      <c r="F88" s="15">
        <v>10050000</v>
      </c>
      <c r="G88" s="15">
        <f t="shared" si="42"/>
        <v>0</v>
      </c>
      <c r="H88" s="15">
        <v>0</v>
      </c>
      <c r="I88" s="16">
        <v>0</v>
      </c>
    </row>
    <row r="89" spans="1:9" ht="25.5" x14ac:dyDescent="0.25">
      <c r="A89" s="13" t="s">
        <v>161</v>
      </c>
      <c r="B89" s="14" t="s">
        <v>147</v>
      </c>
      <c r="C89" s="14" t="s">
        <v>162</v>
      </c>
      <c r="D89" s="15">
        <f t="shared" si="41"/>
        <v>10684123</v>
      </c>
      <c r="E89" s="15">
        <f>320522.99+0.01</f>
        <v>320523</v>
      </c>
      <c r="F89" s="15">
        <f>10363600.01-0.01</f>
        <v>10363600</v>
      </c>
      <c r="G89" s="15">
        <f t="shared" si="42"/>
        <v>0</v>
      </c>
      <c r="H89" s="15">
        <v>0</v>
      </c>
      <c r="I89" s="16">
        <v>0</v>
      </c>
    </row>
    <row r="90" spans="1:9" ht="25.5" x14ac:dyDescent="0.25">
      <c r="A90" s="10" t="s">
        <v>163</v>
      </c>
      <c r="B90" s="11"/>
      <c r="C90" s="11"/>
      <c r="D90" s="12">
        <f>SUM(D91:D93)</f>
        <v>2422960</v>
      </c>
      <c r="E90" s="12">
        <f t="shared" ref="E90:I90" si="43">SUM(E91:E93)</f>
        <v>772960</v>
      </c>
      <c r="F90" s="12">
        <f t="shared" si="43"/>
        <v>1650000</v>
      </c>
      <c r="G90" s="12">
        <f t="shared" si="43"/>
        <v>435000</v>
      </c>
      <c r="H90" s="12">
        <f t="shared" si="43"/>
        <v>435000</v>
      </c>
      <c r="I90" s="12">
        <f t="shared" si="43"/>
        <v>0</v>
      </c>
    </row>
    <row r="91" spans="1:9" x14ac:dyDescent="0.25">
      <c r="A91" s="13" t="s">
        <v>164</v>
      </c>
      <c r="B91" s="14" t="s">
        <v>147</v>
      </c>
      <c r="C91" s="14" t="s">
        <v>165</v>
      </c>
      <c r="D91" s="15">
        <f>SUM(E91:F91)</f>
        <v>435000</v>
      </c>
      <c r="E91" s="15">
        <v>435000</v>
      </c>
      <c r="F91" s="15">
        <v>0</v>
      </c>
      <c r="G91" s="15">
        <f>SUM(H91:I91)</f>
        <v>435000</v>
      </c>
      <c r="H91" s="15">
        <v>435000</v>
      </c>
      <c r="I91" s="16">
        <v>0</v>
      </c>
    </row>
    <row r="92" spans="1:9" ht="38.25" x14ac:dyDescent="0.25">
      <c r="A92" s="13" t="s">
        <v>166</v>
      </c>
      <c r="B92" s="14" t="s">
        <v>147</v>
      </c>
      <c r="C92" s="14" t="s">
        <v>167</v>
      </c>
      <c r="D92" s="15">
        <f t="shared" ref="D92:D93" si="44">SUM(E92:F92)</f>
        <v>542170</v>
      </c>
      <c r="E92" s="15">
        <v>92170</v>
      </c>
      <c r="F92" s="15">
        <v>450000</v>
      </c>
      <c r="G92" s="15">
        <f t="shared" ref="G92:G93" si="45">SUM(H92:I92)</f>
        <v>0</v>
      </c>
      <c r="H92" s="15">
        <v>0</v>
      </c>
      <c r="I92" s="16">
        <v>0</v>
      </c>
    </row>
    <row r="93" spans="1:9" ht="38.25" x14ac:dyDescent="0.25">
      <c r="A93" s="13" t="s">
        <v>168</v>
      </c>
      <c r="B93" s="14" t="s">
        <v>147</v>
      </c>
      <c r="C93" s="14" t="s">
        <v>169</v>
      </c>
      <c r="D93" s="15">
        <f t="shared" si="44"/>
        <v>1445790</v>
      </c>
      <c r="E93" s="15">
        <f>245790.02-0.02</f>
        <v>245790</v>
      </c>
      <c r="F93" s="15">
        <f>1199999.98+0.02</f>
        <v>1200000</v>
      </c>
      <c r="G93" s="15">
        <f t="shared" si="45"/>
        <v>0</v>
      </c>
      <c r="H93" s="15">
        <v>0</v>
      </c>
      <c r="I93" s="16">
        <v>0</v>
      </c>
    </row>
    <row r="94" spans="1:9" ht="25.5" x14ac:dyDescent="0.25">
      <c r="A94" s="10" t="s">
        <v>170</v>
      </c>
      <c r="B94" s="11"/>
      <c r="C94" s="11"/>
      <c r="D94" s="12">
        <f>SUM(D95)</f>
        <v>6907220</v>
      </c>
      <c r="E94" s="12">
        <f t="shared" ref="E94:I94" si="46">SUM(E95)</f>
        <v>207220</v>
      </c>
      <c r="F94" s="12">
        <f t="shared" si="46"/>
        <v>6700000</v>
      </c>
      <c r="G94" s="12">
        <f t="shared" si="46"/>
        <v>0</v>
      </c>
      <c r="H94" s="12">
        <f t="shared" si="46"/>
        <v>0</v>
      </c>
      <c r="I94" s="12">
        <f t="shared" si="46"/>
        <v>0</v>
      </c>
    </row>
    <row r="95" spans="1:9" ht="76.5" x14ac:dyDescent="0.25">
      <c r="A95" s="13" t="s">
        <v>171</v>
      </c>
      <c r="B95" s="14" t="s">
        <v>147</v>
      </c>
      <c r="C95" s="14" t="s">
        <v>172</v>
      </c>
      <c r="D95" s="15">
        <f>SUM(E95:F95)</f>
        <v>6907220</v>
      </c>
      <c r="E95" s="15">
        <v>207220</v>
      </c>
      <c r="F95" s="15">
        <v>6700000</v>
      </c>
      <c r="G95" s="15">
        <f>SUM(H95:I95)</f>
        <v>0</v>
      </c>
      <c r="H95" s="15">
        <v>0</v>
      </c>
      <c r="I95" s="16">
        <v>0</v>
      </c>
    </row>
    <row r="96" spans="1:9" ht="60" x14ac:dyDescent="0.25">
      <c r="A96" s="7" t="s">
        <v>173</v>
      </c>
      <c r="B96" s="8"/>
      <c r="C96" s="8"/>
      <c r="D96" s="9">
        <f>D97+D99+D102</f>
        <v>137856602.09</v>
      </c>
      <c r="E96" s="9">
        <f t="shared" ref="E96:I96" si="47">E97+E99+E102</f>
        <v>9122402.0899999999</v>
      </c>
      <c r="F96" s="9">
        <f t="shared" si="47"/>
        <v>128734200</v>
      </c>
      <c r="G96" s="9">
        <f t="shared" si="47"/>
        <v>107382526.20999999</v>
      </c>
      <c r="H96" s="9">
        <f t="shared" si="47"/>
        <v>3221475.81</v>
      </c>
      <c r="I96" s="9">
        <f t="shared" si="47"/>
        <v>104161050.40000001</v>
      </c>
    </row>
    <row r="97" spans="1:9" ht="25.5" x14ac:dyDescent="0.25">
      <c r="A97" s="10" t="s">
        <v>174</v>
      </c>
      <c r="B97" s="11"/>
      <c r="C97" s="11"/>
      <c r="D97" s="12">
        <f>SUM(D98)</f>
        <v>4861546.4000000004</v>
      </c>
      <c r="E97" s="12">
        <f t="shared" ref="E97:I97" si="48">SUM(E98)</f>
        <v>145846.39999999999</v>
      </c>
      <c r="F97" s="12">
        <f t="shared" si="48"/>
        <v>4715700</v>
      </c>
      <c r="G97" s="12">
        <f t="shared" si="48"/>
        <v>4861546.4000000004</v>
      </c>
      <c r="H97" s="12">
        <f t="shared" si="48"/>
        <v>145846.39999999999</v>
      </c>
      <c r="I97" s="12">
        <f t="shared" si="48"/>
        <v>4715700</v>
      </c>
    </row>
    <row r="98" spans="1:9" ht="89.25" x14ac:dyDescent="0.25">
      <c r="A98" s="13" t="s">
        <v>175</v>
      </c>
      <c r="B98" s="14" t="s">
        <v>176</v>
      </c>
      <c r="C98" s="14" t="s">
        <v>177</v>
      </c>
      <c r="D98" s="15">
        <f>SUM(E98:F98)</f>
        <v>4861546.4000000004</v>
      </c>
      <c r="E98" s="15">
        <v>145846.39999999999</v>
      </c>
      <c r="F98" s="15">
        <v>4715700</v>
      </c>
      <c r="G98" s="15">
        <f>SUM(H98:I98)</f>
        <v>4861546.4000000004</v>
      </c>
      <c r="H98" s="15">
        <v>145846.39999999999</v>
      </c>
      <c r="I98" s="16">
        <v>4715700</v>
      </c>
    </row>
    <row r="99" spans="1:9" ht="38.25" x14ac:dyDescent="0.25">
      <c r="A99" s="10" t="s">
        <v>178</v>
      </c>
      <c r="B99" s="11"/>
      <c r="C99" s="11"/>
      <c r="D99" s="12">
        <f>SUM(D100:D101)</f>
        <v>23278969.079999998</v>
      </c>
      <c r="E99" s="12">
        <f t="shared" ref="E99:I99" si="49">SUM(E100:E101)</f>
        <v>698369.08000000007</v>
      </c>
      <c r="F99" s="12">
        <f t="shared" si="49"/>
        <v>22580600</v>
      </c>
      <c r="G99" s="12">
        <f t="shared" si="49"/>
        <v>14037628.869999999</v>
      </c>
      <c r="H99" s="12">
        <f t="shared" si="49"/>
        <v>421128.87</v>
      </c>
      <c r="I99" s="12">
        <f t="shared" si="49"/>
        <v>13616500</v>
      </c>
    </row>
    <row r="100" spans="1:9" ht="114.75" x14ac:dyDescent="0.25">
      <c r="A100" s="13" t="s">
        <v>179</v>
      </c>
      <c r="B100" s="14" t="s">
        <v>176</v>
      </c>
      <c r="C100" s="14" t="s">
        <v>180</v>
      </c>
      <c r="D100" s="15">
        <f>SUM(E100:F100)</f>
        <v>9241340.2100000009</v>
      </c>
      <c r="E100" s="15">
        <v>277240.21000000002</v>
      </c>
      <c r="F100" s="15">
        <v>8964100</v>
      </c>
      <c r="G100" s="15">
        <f>SUM(H100:I100)</f>
        <v>0</v>
      </c>
      <c r="H100" s="15">
        <v>0</v>
      </c>
      <c r="I100" s="16">
        <v>0</v>
      </c>
    </row>
    <row r="101" spans="1:9" ht="114.75" x14ac:dyDescent="0.25">
      <c r="A101" s="13" t="s">
        <v>181</v>
      </c>
      <c r="B101" s="14" t="s">
        <v>176</v>
      </c>
      <c r="C101" s="14" t="s">
        <v>182</v>
      </c>
      <c r="D101" s="15">
        <f>SUM(E101:F101)</f>
        <v>14037628.869999999</v>
      </c>
      <c r="E101" s="15">
        <v>421128.87</v>
      </c>
      <c r="F101" s="15">
        <v>13616500</v>
      </c>
      <c r="G101" s="15">
        <f>SUM(H101:I101)</f>
        <v>14037628.869999999</v>
      </c>
      <c r="H101" s="15">
        <v>421128.87</v>
      </c>
      <c r="I101" s="16">
        <v>13616500</v>
      </c>
    </row>
    <row r="102" spans="1:9" ht="25.5" x14ac:dyDescent="0.25">
      <c r="A102" s="10" t="s">
        <v>183</v>
      </c>
      <c r="B102" s="11"/>
      <c r="C102" s="11"/>
      <c r="D102" s="12">
        <f>SUM(D103:D108)</f>
        <v>109716086.61</v>
      </c>
      <c r="E102" s="12">
        <f t="shared" ref="E102:I102" si="50">SUM(E103:E108)</f>
        <v>8278186.6099999994</v>
      </c>
      <c r="F102" s="12">
        <f t="shared" si="50"/>
        <v>101437900</v>
      </c>
      <c r="G102" s="12">
        <f t="shared" si="50"/>
        <v>88483350.939999998</v>
      </c>
      <c r="H102" s="12">
        <f t="shared" si="50"/>
        <v>2654500.54</v>
      </c>
      <c r="I102" s="12">
        <f t="shared" si="50"/>
        <v>85828850.400000006</v>
      </c>
    </row>
    <row r="103" spans="1:9" ht="76.5" x14ac:dyDescent="0.25">
      <c r="A103" s="13" t="s">
        <v>184</v>
      </c>
      <c r="B103" s="14" t="s">
        <v>185</v>
      </c>
      <c r="C103" s="14" t="s">
        <v>186</v>
      </c>
      <c r="D103" s="15">
        <f>SUM(E103:F103)</f>
        <v>15024742.27</v>
      </c>
      <c r="E103" s="15">
        <v>450742.27</v>
      </c>
      <c r="F103" s="15">
        <v>14574000</v>
      </c>
      <c r="G103" s="15">
        <f>SUM(H103:I103)</f>
        <v>14812320</v>
      </c>
      <c r="H103" s="15">
        <v>444369.6</v>
      </c>
      <c r="I103" s="16">
        <v>14367950.4</v>
      </c>
    </row>
    <row r="104" spans="1:9" ht="63.75" x14ac:dyDescent="0.25">
      <c r="A104" s="13" t="s">
        <v>187</v>
      </c>
      <c r="B104" s="14" t="s">
        <v>185</v>
      </c>
      <c r="C104" s="14" t="s">
        <v>188</v>
      </c>
      <c r="D104" s="15">
        <f t="shared" ref="D104:D108" si="51">SUM(E104:F104)</f>
        <v>15879381.439999999</v>
      </c>
      <c r="E104" s="15">
        <v>476381.44</v>
      </c>
      <c r="F104" s="15">
        <v>15403000</v>
      </c>
      <c r="G104" s="15">
        <f t="shared" ref="G104:G108" si="52">SUM(H104:I104)</f>
        <v>0</v>
      </c>
      <c r="H104" s="15">
        <v>0</v>
      </c>
      <c r="I104" s="16">
        <v>0</v>
      </c>
    </row>
    <row r="105" spans="1:9" ht="89.25" x14ac:dyDescent="0.25">
      <c r="A105" s="13" t="s">
        <v>189</v>
      </c>
      <c r="B105" s="14" t="s">
        <v>185</v>
      </c>
      <c r="C105" s="14" t="s">
        <v>190</v>
      </c>
      <c r="D105" s="15">
        <f t="shared" si="51"/>
        <v>5154639.18</v>
      </c>
      <c r="E105" s="15">
        <v>154639.18</v>
      </c>
      <c r="F105" s="15">
        <v>5000000</v>
      </c>
      <c r="G105" s="15">
        <f t="shared" si="52"/>
        <v>5154639.18</v>
      </c>
      <c r="H105" s="15">
        <v>154639.18</v>
      </c>
      <c r="I105" s="16">
        <v>5000000</v>
      </c>
    </row>
    <row r="106" spans="1:9" ht="102" x14ac:dyDescent="0.25">
      <c r="A106" s="13" t="s">
        <v>191</v>
      </c>
      <c r="B106" s="14" t="s">
        <v>176</v>
      </c>
      <c r="C106" s="14" t="s">
        <v>192</v>
      </c>
      <c r="D106" s="15">
        <f t="shared" si="51"/>
        <v>22409896.91</v>
      </c>
      <c r="E106" s="15">
        <v>672296.91</v>
      </c>
      <c r="F106" s="15">
        <v>21737600</v>
      </c>
      <c r="G106" s="15">
        <f t="shared" si="52"/>
        <v>22409896.91</v>
      </c>
      <c r="H106" s="15">
        <v>672296.91</v>
      </c>
      <c r="I106" s="16">
        <v>21737600</v>
      </c>
    </row>
    <row r="107" spans="1:9" ht="102" x14ac:dyDescent="0.25">
      <c r="A107" s="13" t="s">
        <v>193</v>
      </c>
      <c r="B107" s="14" t="s">
        <v>194</v>
      </c>
      <c r="C107" s="14" t="s">
        <v>195</v>
      </c>
      <c r="D107" s="15">
        <f t="shared" si="51"/>
        <v>46106494.850000001</v>
      </c>
      <c r="E107" s="15">
        <v>1383194.85</v>
      </c>
      <c r="F107" s="15">
        <v>44723300</v>
      </c>
      <c r="G107" s="15">
        <f t="shared" si="52"/>
        <v>46106494.850000001</v>
      </c>
      <c r="H107" s="15">
        <v>1383194.85</v>
      </c>
      <c r="I107" s="16">
        <v>44723300</v>
      </c>
    </row>
    <row r="108" spans="1:9" ht="63.75" x14ac:dyDescent="0.25">
      <c r="A108" s="13" t="s">
        <v>196</v>
      </c>
      <c r="B108" s="14" t="s">
        <v>176</v>
      </c>
      <c r="C108" s="14" t="s">
        <v>197</v>
      </c>
      <c r="D108" s="15">
        <f t="shared" si="51"/>
        <v>5140931.96</v>
      </c>
      <c r="E108" s="15">
        <v>5140931.96</v>
      </c>
      <c r="F108" s="15">
        <v>0</v>
      </c>
      <c r="G108" s="15">
        <f t="shared" si="52"/>
        <v>0</v>
      </c>
      <c r="H108" s="15">
        <v>0</v>
      </c>
      <c r="I108" s="16">
        <v>0</v>
      </c>
    </row>
    <row r="109" spans="1:9" ht="30" x14ac:dyDescent="0.25">
      <c r="A109" s="7" t="s">
        <v>198</v>
      </c>
      <c r="B109" s="8"/>
      <c r="C109" s="8"/>
      <c r="D109" s="9">
        <f>D110</f>
        <v>4484845.3600000003</v>
      </c>
      <c r="E109" s="9">
        <f t="shared" ref="E109:I109" si="53">E110</f>
        <v>134545.35999999999</v>
      </c>
      <c r="F109" s="9">
        <f t="shared" si="53"/>
        <v>4350300</v>
      </c>
      <c r="G109" s="9">
        <f t="shared" si="53"/>
        <v>0</v>
      </c>
      <c r="H109" s="9">
        <f t="shared" si="53"/>
        <v>0</v>
      </c>
      <c r="I109" s="9">
        <f t="shared" si="53"/>
        <v>0</v>
      </c>
    </row>
    <row r="110" spans="1:9" ht="38.25" x14ac:dyDescent="0.25">
      <c r="A110" s="10" t="s">
        <v>199</v>
      </c>
      <c r="B110" s="11"/>
      <c r="C110" s="11"/>
      <c r="D110" s="12">
        <f>SUM(D111)</f>
        <v>4484845.3600000003</v>
      </c>
      <c r="E110" s="12">
        <f t="shared" ref="E110:I110" si="54">SUM(E111)</f>
        <v>134545.35999999999</v>
      </c>
      <c r="F110" s="12">
        <f t="shared" si="54"/>
        <v>4350300</v>
      </c>
      <c r="G110" s="12">
        <f t="shared" si="54"/>
        <v>0</v>
      </c>
      <c r="H110" s="12">
        <f t="shared" si="54"/>
        <v>0</v>
      </c>
      <c r="I110" s="12">
        <f t="shared" si="54"/>
        <v>0</v>
      </c>
    </row>
    <row r="111" spans="1:9" ht="38.25" x14ac:dyDescent="0.25">
      <c r="A111" s="13" t="s">
        <v>200</v>
      </c>
      <c r="B111" s="14" t="s">
        <v>185</v>
      </c>
      <c r="C111" s="14" t="s">
        <v>201</v>
      </c>
      <c r="D111" s="15">
        <f>SUM(E111:F111)</f>
        <v>4484845.3600000003</v>
      </c>
      <c r="E111" s="15">
        <v>134545.35999999999</v>
      </c>
      <c r="F111" s="15">
        <v>4350300</v>
      </c>
      <c r="G111" s="15">
        <f>SUM(H111:I111)</f>
        <v>0</v>
      </c>
      <c r="H111" s="15">
        <v>0</v>
      </c>
      <c r="I111" s="16">
        <v>0</v>
      </c>
    </row>
    <row r="112" spans="1:9" x14ac:dyDescent="0.25">
      <c r="A112" s="7" t="s">
        <v>202</v>
      </c>
      <c r="B112" s="8"/>
      <c r="C112" s="8"/>
      <c r="D112" s="9">
        <f>D113+D125+D132+D136+D143+D149+D157</f>
        <v>1461792377</v>
      </c>
      <c r="E112" s="9">
        <f t="shared" ref="E112:I112" si="55">E113+E125+E132+E136+E143+E149+E157</f>
        <v>772651797.22000003</v>
      </c>
      <c r="F112" s="9">
        <f t="shared" si="55"/>
        <v>689140579.77999997</v>
      </c>
      <c r="G112" s="9">
        <f t="shared" si="55"/>
        <v>381633959.81999999</v>
      </c>
      <c r="H112" s="9">
        <f t="shared" si="55"/>
        <v>114974235.76000001</v>
      </c>
      <c r="I112" s="9">
        <f t="shared" si="55"/>
        <v>266659724.06</v>
      </c>
    </row>
    <row r="113" spans="1:9" ht="25.5" x14ac:dyDescent="0.25">
      <c r="A113" s="10" t="s">
        <v>203</v>
      </c>
      <c r="B113" s="11"/>
      <c r="C113" s="11"/>
      <c r="D113" s="12">
        <f>SUM(D114:D124)</f>
        <v>1170815674</v>
      </c>
      <c r="E113" s="12">
        <f t="shared" ref="E113:I113" si="56">SUM(E114:E124)</f>
        <v>654908994.22000003</v>
      </c>
      <c r="F113" s="12">
        <f t="shared" si="56"/>
        <v>515906679.77999997</v>
      </c>
      <c r="G113" s="12">
        <f t="shared" si="56"/>
        <v>352449120.43000001</v>
      </c>
      <c r="H113" s="12">
        <f t="shared" si="56"/>
        <v>89195551.519999996</v>
      </c>
      <c r="I113" s="12">
        <f t="shared" si="56"/>
        <v>263253568.91</v>
      </c>
    </row>
    <row r="114" spans="1:9" ht="25.5" x14ac:dyDescent="0.25">
      <c r="A114" s="13" t="s">
        <v>22</v>
      </c>
      <c r="B114" s="14" t="s">
        <v>41</v>
      </c>
      <c r="C114" s="14" t="s">
        <v>204</v>
      </c>
      <c r="D114" s="15">
        <f>SUM(E114:F114)</f>
        <v>12504700</v>
      </c>
      <c r="E114" s="15">
        <v>12504700</v>
      </c>
      <c r="F114" s="15">
        <v>0</v>
      </c>
      <c r="G114" s="15">
        <f>SUM(H114:I114)</f>
        <v>6319500</v>
      </c>
      <c r="H114" s="15">
        <v>6319500</v>
      </c>
      <c r="I114" s="16">
        <v>0</v>
      </c>
    </row>
    <row r="115" spans="1:9" ht="25.5" x14ac:dyDescent="0.25">
      <c r="A115" s="13" t="s">
        <v>104</v>
      </c>
      <c r="B115" s="14" t="s">
        <v>41</v>
      </c>
      <c r="C115" s="14" t="s">
        <v>205</v>
      </c>
      <c r="D115" s="15">
        <f t="shared" ref="D115:D124" si="57">SUM(E115:F115)</f>
        <v>221351400</v>
      </c>
      <c r="E115" s="25">
        <v>36645420.219999999</v>
      </c>
      <c r="F115" s="25">
        <v>184705979.78</v>
      </c>
      <c r="G115" s="15">
        <f t="shared" ref="G115:G124" si="58">SUM(H115:I115)</f>
        <v>221351400</v>
      </c>
      <c r="H115" s="15">
        <v>36645420.219999999</v>
      </c>
      <c r="I115" s="16">
        <v>184705979.78</v>
      </c>
    </row>
    <row r="116" spans="1:9" ht="25.5" x14ac:dyDescent="0.25">
      <c r="A116" s="13" t="s">
        <v>104</v>
      </c>
      <c r="B116" s="14" t="s">
        <v>71</v>
      </c>
      <c r="C116" s="14" t="s">
        <v>205</v>
      </c>
      <c r="D116" s="15">
        <f t="shared" si="57"/>
        <v>389895995</v>
      </c>
      <c r="E116" s="15">
        <v>389895995</v>
      </c>
      <c r="F116" s="15">
        <v>0</v>
      </c>
      <c r="G116" s="15">
        <f t="shared" si="58"/>
        <v>229564.1</v>
      </c>
      <c r="H116" s="15">
        <v>229564.1</v>
      </c>
      <c r="I116" s="16">
        <v>0</v>
      </c>
    </row>
    <row r="117" spans="1:9" ht="140.25" x14ac:dyDescent="0.25">
      <c r="A117" s="13" t="s">
        <v>206</v>
      </c>
      <c r="B117" s="14" t="s">
        <v>41</v>
      </c>
      <c r="C117" s="14" t="s">
        <v>207</v>
      </c>
      <c r="D117" s="15">
        <f t="shared" si="57"/>
        <v>63658660</v>
      </c>
      <c r="E117" s="24">
        <f>1909760.03-0.03</f>
        <v>1909760</v>
      </c>
      <c r="F117" s="24">
        <f>61748899.97+0.03</f>
        <v>61748900</v>
      </c>
      <c r="G117" s="15">
        <f t="shared" si="58"/>
        <v>59641139.950000003</v>
      </c>
      <c r="H117" s="15">
        <v>1789234.42</v>
      </c>
      <c r="I117" s="16">
        <v>57851905.530000001</v>
      </c>
    </row>
    <row r="118" spans="1:9" ht="114.75" x14ac:dyDescent="0.25">
      <c r="A118" s="13" t="s">
        <v>208</v>
      </c>
      <c r="B118" s="14" t="s">
        <v>41</v>
      </c>
      <c r="C118" s="14" t="s">
        <v>209</v>
      </c>
      <c r="D118" s="15">
        <f t="shared" si="57"/>
        <v>21357114</v>
      </c>
      <c r="E118" s="15">
        <v>640714</v>
      </c>
      <c r="F118" s="15">
        <v>20716400</v>
      </c>
      <c r="G118" s="15">
        <f t="shared" si="58"/>
        <v>21335756.890000001</v>
      </c>
      <c r="H118" s="15">
        <v>640073.29</v>
      </c>
      <c r="I118" s="16">
        <v>20695683.600000001</v>
      </c>
    </row>
    <row r="119" spans="1:9" ht="102" x14ac:dyDescent="0.25">
      <c r="A119" s="13" t="s">
        <v>210</v>
      </c>
      <c r="B119" s="14" t="s">
        <v>41</v>
      </c>
      <c r="C119" s="14" t="s">
        <v>211</v>
      </c>
      <c r="D119" s="15">
        <f t="shared" si="57"/>
        <v>6000000</v>
      </c>
      <c r="E119" s="15">
        <v>1020000</v>
      </c>
      <c r="F119" s="15">
        <v>4980000</v>
      </c>
      <c r="G119" s="15">
        <f t="shared" si="58"/>
        <v>0</v>
      </c>
      <c r="H119" s="15">
        <v>0</v>
      </c>
      <c r="I119" s="16">
        <v>0</v>
      </c>
    </row>
    <row r="120" spans="1:9" ht="51" x14ac:dyDescent="0.25">
      <c r="A120" s="13" t="s">
        <v>212</v>
      </c>
      <c r="B120" s="14" t="s">
        <v>71</v>
      </c>
      <c r="C120" s="14" t="s">
        <v>213</v>
      </c>
      <c r="D120" s="15">
        <f t="shared" si="57"/>
        <v>293681205</v>
      </c>
      <c r="E120" s="15">
        <v>49925805</v>
      </c>
      <c r="F120" s="15">
        <v>243755400</v>
      </c>
      <c r="G120" s="15">
        <f t="shared" si="58"/>
        <v>0</v>
      </c>
      <c r="H120" s="15">
        <v>0</v>
      </c>
      <c r="I120" s="16">
        <v>0</v>
      </c>
    </row>
    <row r="121" spans="1:9" ht="89.25" x14ac:dyDescent="0.25">
      <c r="A121" s="13" t="s">
        <v>214</v>
      </c>
      <c r="B121" s="14" t="s">
        <v>41</v>
      </c>
      <c r="C121" s="14" t="s">
        <v>215</v>
      </c>
      <c r="D121" s="15">
        <f t="shared" si="57"/>
        <v>910000</v>
      </c>
      <c r="E121" s="15">
        <v>910000</v>
      </c>
      <c r="F121" s="15">
        <v>0</v>
      </c>
      <c r="G121" s="15">
        <f t="shared" si="58"/>
        <v>0</v>
      </c>
      <c r="H121" s="15">
        <v>0</v>
      </c>
      <c r="I121" s="16">
        <v>0</v>
      </c>
    </row>
    <row r="122" spans="1:9" ht="63.75" x14ac:dyDescent="0.25">
      <c r="A122" s="13" t="s">
        <v>216</v>
      </c>
      <c r="B122" s="14" t="s">
        <v>41</v>
      </c>
      <c r="C122" s="14" t="s">
        <v>217</v>
      </c>
      <c r="D122" s="15">
        <f t="shared" si="57"/>
        <v>142105100</v>
      </c>
      <c r="E122" s="15">
        <v>142105100</v>
      </c>
      <c r="F122" s="15">
        <v>0</v>
      </c>
      <c r="G122" s="15">
        <f t="shared" si="58"/>
        <v>32273800</v>
      </c>
      <c r="H122" s="15">
        <v>32273800</v>
      </c>
      <c r="I122" s="16">
        <v>0</v>
      </c>
    </row>
    <row r="123" spans="1:9" ht="38.25" x14ac:dyDescent="0.25">
      <c r="A123" s="13" t="s">
        <v>218</v>
      </c>
      <c r="B123" s="14" t="s">
        <v>41</v>
      </c>
      <c r="C123" s="14" t="s">
        <v>219</v>
      </c>
      <c r="D123" s="15">
        <f t="shared" si="57"/>
        <v>10274800</v>
      </c>
      <c r="E123" s="15">
        <v>10274800</v>
      </c>
      <c r="F123" s="15">
        <v>0</v>
      </c>
      <c r="G123" s="15">
        <f t="shared" si="58"/>
        <v>10201286.5</v>
      </c>
      <c r="H123" s="15">
        <v>10201286.5</v>
      </c>
      <c r="I123" s="16">
        <v>0</v>
      </c>
    </row>
    <row r="124" spans="1:9" ht="25.5" x14ac:dyDescent="0.25">
      <c r="A124" s="13" t="s">
        <v>220</v>
      </c>
      <c r="B124" s="14" t="s">
        <v>41</v>
      </c>
      <c r="C124" s="14" t="s">
        <v>221</v>
      </c>
      <c r="D124" s="15">
        <f t="shared" si="57"/>
        <v>9076700</v>
      </c>
      <c r="E124" s="15">
        <v>9076700</v>
      </c>
      <c r="F124" s="15">
        <v>0</v>
      </c>
      <c r="G124" s="15">
        <f t="shared" si="58"/>
        <v>1096672.99</v>
      </c>
      <c r="H124" s="15">
        <v>1096672.99</v>
      </c>
      <c r="I124" s="16">
        <v>0</v>
      </c>
    </row>
    <row r="125" spans="1:9" ht="25.5" x14ac:dyDescent="0.25">
      <c r="A125" s="10" t="s">
        <v>222</v>
      </c>
      <c r="B125" s="11"/>
      <c r="C125" s="11"/>
      <c r="D125" s="12">
        <f>SUM(D126:D131)</f>
        <v>49235098</v>
      </c>
      <c r="E125" s="12">
        <f t="shared" ref="E125:I125" si="59">SUM(E126:E131)</f>
        <v>39418798</v>
      </c>
      <c r="F125" s="12">
        <f t="shared" si="59"/>
        <v>9816300</v>
      </c>
      <c r="G125" s="12">
        <f t="shared" si="59"/>
        <v>15361393.789999999</v>
      </c>
      <c r="H125" s="12">
        <f t="shared" si="59"/>
        <v>12082218.24</v>
      </c>
      <c r="I125" s="12">
        <f t="shared" si="59"/>
        <v>3279175.55</v>
      </c>
    </row>
    <row r="126" spans="1:9" ht="25.5" x14ac:dyDescent="0.25">
      <c r="A126" s="13" t="s">
        <v>22</v>
      </c>
      <c r="B126" s="14" t="s">
        <v>41</v>
      </c>
      <c r="C126" s="14" t="s">
        <v>223</v>
      </c>
      <c r="D126" s="15">
        <f>SUM(E126:F126)</f>
        <v>15266200</v>
      </c>
      <c r="E126" s="15">
        <v>15266200</v>
      </c>
      <c r="F126" s="15">
        <v>0</v>
      </c>
      <c r="G126" s="15">
        <f>SUM(H126:I126)</f>
        <v>6660000</v>
      </c>
      <c r="H126" s="15">
        <v>6660000</v>
      </c>
      <c r="I126" s="16">
        <v>0</v>
      </c>
    </row>
    <row r="127" spans="1:9" ht="38.25" x14ac:dyDescent="0.25">
      <c r="A127" s="13" t="s">
        <v>224</v>
      </c>
      <c r="B127" s="14" t="s">
        <v>41</v>
      </c>
      <c r="C127" s="14" t="s">
        <v>225</v>
      </c>
      <c r="D127" s="15">
        <f t="shared" ref="D127:D131" si="60">SUM(E127:F127)</f>
        <v>750000</v>
      </c>
      <c r="E127" s="15">
        <v>750000</v>
      </c>
      <c r="F127" s="15">
        <v>0</v>
      </c>
      <c r="G127" s="15">
        <f t="shared" ref="G127:G131" si="61">SUM(H127:I127)</f>
        <v>0</v>
      </c>
      <c r="H127" s="15">
        <v>0</v>
      </c>
      <c r="I127" s="16">
        <v>0</v>
      </c>
    </row>
    <row r="128" spans="1:9" ht="38.25" x14ac:dyDescent="0.25">
      <c r="A128" s="13" t="s">
        <v>226</v>
      </c>
      <c r="B128" s="14" t="s">
        <v>41</v>
      </c>
      <c r="C128" s="14" t="s">
        <v>227</v>
      </c>
      <c r="D128" s="15">
        <f t="shared" si="60"/>
        <v>10529900</v>
      </c>
      <c r="E128" s="15">
        <v>10529900</v>
      </c>
      <c r="F128" s="15">
        <v>0</v>
      </c>
      <c r="G128" s="15">
        <f t="shared" si="61"/>
        <v>2020800</v>
      </c>
      <c r="H128" s="15">
        <v>2020800</v>
      </c>
      <c r="I128" s="16">
        <v>0</v>
      </c>
    </row>
    <row r="129" spans="1:9" ht="25.5" x14ac:dyDescent="0.25">
      <c r="A129" s="13" t="s">
        <v>228</v>
      </c>
      <c r="B129" s="14" t="s">
        <v>41</v>
      </c>
      <c r="C129" s="14" t="s">
        <v>229</v>
      </c>
      <c r="D129" s="15">
        <f t="shared" si="60"/>
        <v>12569100</v>
      </c>
      <c r="E129" s="15">
        <v>12569100</v>
      </c>
      <c r="F129" s="15">
        <v>0</v>
      </c>
      <c r="G129" s="15">
        <f t="shared" si="61"/>
        <v>3300000</v>
      </c>
      <c r="H129" s="15">
        <v>3300000</v>
      </c>
      <c r="I129" s="16">
        <v>0</v>
      </c>
    </row>
    <row r="130" spans="1:9" ht="76.5" x14ac:dyDescent="0.25">
      <c r="A130" s="13" t="s">
        <v>230</v>
      </c>
      <c r="B130" s="14" t="s">
        <v>41</v>
      </c>
      <c r="C130" s="14" t="s">
        <v>231</v>
      </c>
      <c r="D130" s="15">
        <f t="shared" si="60"/>
        <v>7663609</v>
      </c>
      <c r="E130" s="15">
        <f>229908.99+0.01</f>
        <v>229909</v>
      </c>
      <c r="F130" s="15">
        <f>7433700.01-0.01</f>
        <v>7433700</v>
      </c>
      <c r="G130" s="15">
        <f t="shared" si="61"/>
        <v>924304.79</v>
      </c>
      <c r="H130" s="15">
        <v>27729.24</v>
      </c>
      <c r="I130" s="16">
        <v>896575.55</v>
      </c>
    </row>
    <row r="131" spans="1:9" ht="102" x14ac:dyDescent="0.25">
      <c r="A131" s="13" t="s">
        <v>232</v>
      </c>
      <c r="B131" s="14" t="s">
        <v>41</v>
      </c>
      <c r="C131" s="14" t="s">
        <v>233</v>
      </c>
      <c r="D131" s="15">
        <f t="shared" si="60"/>
        <v>2456289</v>
      </c>
      <c r="E131" s="15">
        <v>73689</v>
      </c>
      <c r="F131" s="15">
        <v>2382600</v>
      </c>
      <c r="G131" s="15">
        <f t="shared" si="61"/>
        <v>2456289</v>
      </c>
      <c r="H131" s="15">
        <v>73689</v>
      </c>
      <c r="I131" s="16">
        <v>2382600</v>
      </c>
    </row>
    <row r="132" spans="1:9" ht="25.5" x14ac:dyDescent="0.25">
      <c r="A132" s="10" t="s">
        <v>234</v>
      </c>
      <c r="B132" s="11"/>
      <c r="C132" s="11"/>
      <c r="D132" s="12">
        <f>SUM(D133:D135)</f>
        <v>150156553</v>
      </c>
      <c r="E132" s="12">
        <f t="shared" ref="E132:I132" si="62">SUM(E133:E135)</f>
        <v>23016953</v>
      </c>
      <c r="F132" s="12">
        <f t="shared" si="62"/>
        <v>127139600</v>
      </c>
      <c r="G132" s="12">
        <f t="shared" si="62"/>
        <v>6280906.7999999998</v>
      </c>
      <c r="H132" s="12">
        <f t="shared" si="62"/>
        <v>6153927.2000000002</v>
      </c>
      <c r="I132" s="12">
        <f t="shared" si="62"/>
        <v>126979.6</v>
      </c>
    </row>
    <row r="133" spans="1:9" ht="25.5" x14ac:dyDescent="0.25">
      <c r="A133" s="13" t="s">
        <v>22</v>
      </c>
      <c r="B133" s="14" t="s">
        <v>41</v>
      </c>
      <c r="C133" s="14" t="s">
        <v>235</v>
      </c>
      <c r="D133" s="15">
        <f>SUM(E133:F133)</f>
        <v>2709400</v>
      </c>
      <c r="E133" s="15">
        <v>2709400</v>
      </c>
      <c r="F133" s="15">
        <v>0</v>
      </c>
      <c r="G133" s="15">
        <f>SUM(H133:I133)</f>
        <v>1850000</v>
      </c>
      <c r="H133" s="15">
        <v>1850000</v>
      </c>
      <c r="I133" s="16">
        <v>0</v>
      </c>
    </row>
    <row r="134" spans="1:9" ht="25.5" x14ac:dyDescent="0.25">
      <c r="A134" s="13" t="s">
        <v>236</v>
      </c>
      <c r="B134" s="14" t="s">
        <v>41</v>
      </c>
      <c r="C134" s="14" t="s">
        <v>237</v>
      </c>
      <c r="D134" s="15">
        <f t="shared" ref="D134:D135" si="63">SUM(E134:F134)</f>
        <v>16375400</v>
      </c>
      <c r="E134" s="15">
        <v>16375400</v>
      </c>
      <c r="F134" s="15">
        <v>0</v>
      </c>
      <c r="G134" s="15">
        <f t="shared" ref="G134:G135" si="64">SUM(H134:I134)</f>
        <v>4300000</v>
      </c>
      <c r="H134" s="15">
        <v>4300000</v>
      </c>
      <c r="I134" s="16">
        <v>0</v>
      </c>
    </row>
    <row r="135" spans="1:9" ht="63.75" x14ac:dyDescent="0.25">
      <c r="A135" s="13" t="s">
        <v>238</v>
      </c>
      <c r="B135" s="14" t="s">
        <v>41</v>
      </c>
      <c r="C135" s="14" t="s">
        <v>239</v>
      </c>
      <c r="D135" s="15">
        <f t="shared" si="63"/>
        <v>131071753</v>
      </c>
      <c r="E135" s="15">
        <v>3932153</v>
      </c>
      <c r="F135" s="15">
        <v>127139600</v>
      </c>
      <c r="G135" s="15">
        <f t="shared" si="64"/>
        <v>130906.8</v>
      </c>
      <c r="H135" s="15">
        <v>3927.2</v>
      </c>
      <c r="I135" s="16">
        <v>126979.6</v>
      </c>
    </row>
    <row r="136" spans="1:9" ht="25.5" x14ac:dyDescent="0.25">
      <c r="A136" s="10" t="s">
        <v>240</v>
      </c>
      <c r="B136" s="11"/>
      <c r="C136" s="11"/>
      <c r="D136" s="12">
        <f>SUM(D137:D142)</f>
        <v>35641352</v>
      </c>
      <c r="E136" s="12">
        <f t="shared" ref="E136:I136" si="65">SUM(E137:E142)</f>
        <v>35641352</v>
      </c>
      <c r="F136" s="12">
        <f t="shared" si="65"/>
        <v>0</v>
      </c>
      <c r="G136" s="12">
        <f t="shared" si="65"/>
        <v>5709250</v>
      </c>
      <c r="H136" s="12">
        <f t="shared" si="65"/>
        <v>5709250</v>
      </c>
      <c r="I136" s="12">
        <f t="shared" si="65"/>
        <v>0</v>
      </c>
    </row>
    <row r="137" spans="1:9" ht="76.5" x14ac:dyDescent="0.25">
      <c r="A137" s="13" t="s">
        <v>241</v>
      </c>
      <c r="B137" s="14" t="s">
        <v>41</v>
      </c>
      <c r="C137" s="14" t="s">
        <v>242</v>
      </c>
      <c r="D137" s="15">
        <f>SUM(E137:F137)</f>
        <v>1370000</v>
      </c>
      <c r="E137" s="15">
        <v>1370000</v>
      </c>
      <c r="F137" s="15">
        <v>0</v>
      </c>
      <c r="G137" s="15">
        <f>SUM(H137:I137)</f>
        <v>0</v>
      </c>
      <c r="H137" s="15">
        <v>0</v>
      </c>
      <c r="I137" s="16">
        <v>0</v>
      </c>
    </row>
    <row r="138" spans="1:9" ht="25.5" x14ac:dyDescent="0.25">
      <c r="A138" s="13" t="s">
        <v>22</v>
      </c>
      <c r="B138" s="14" t="s">
        <v>41</v>
      </c>
      <c r="C138" s="14" t="s">
        <v>243</v>
      </c>
      <c r="D138" s="15">
        <f t="shared" ref="D138:D142" si="66">SUM(E138:F138)</f>
        <v>15853900</v>
      </c>
      <c r="E138" s="15">
        <v>15853900</v>
      </c>
      <c r="F138" s="15">
        <v>0</v>
      </c>
      <c r="G138" s="15">
        <f t="shared" ref="G138:G142" si="67">SUM(H138:I138)</f>
        <v>5709250</v>
      </c>
      <c r="H138" s="15">
        <v>5709250</v>
      </c>
      <c r="I138" s="16">
        <v>0</v>
      </c>
    </row>
    <row r="139" spans="1:9" ht="63.75" x14ac:dyDescent="0.25">
      <c r="A139" s="13" t="s">
        <v>244</v>
      </c>
      <c r="B139" s="14" t="s">
        <v>41</v>
      </c>
      <c r="C139" s="14" t="s">
        <v>245</v>
      </c>
      <c r="D139" s="15">
        <f t="shared" si="66"/>
        <v>744300</v>
      </c>
      <c r="E139" s="15">
        <v>744300</v>
      </c>
      <c r="F139" s="15">
        <v>0</v>
      </c>
      <c r="G139" s="15">
        <f t="shared" si="67"/>
        <v>0</v>
      </c>
      <c r="H139" s="15">
        <v>0</v>
      </c>
      <c r="I139" s="16">
        <v>0</v>
      </c>
    </row>
    <row r="140" spans="1:9" ht="51" x14ac:dyDescent="0.25">
      <c r="A140" s="13" t="s">
        <v>246</v>
      </c>
      <c r="B140" s="14" t="s">
        <v>41</v>
      </c>
      <c r="C140" s="14" t="s">
        <v>247</v>
      </c>
      <c r="D140" s="15">
        <f t="shared" si="66"/>
        <v>3650000</v>
      </c>
      <c r="E140" s="15">
        <v>3650000</v>
      </c>
      <c r="F140" s="15">
        <v>0</v>
      </c>
      <c r="G140" s="15">
        <f t="shared" si="67"/>
        <v>0</v>
      </c>
      <c r="H140" s="15">
        <v>0</v>
      </c>
      <c r="I140" s="16">
        <v>0</v>
      </c>
    </row>
    <row r="141" spans="1:9" ht="25.5" x14ac:dyDescent="0.25">
      <c r="A141" s="13" t="s">
        <v>248</v>
      </c>
      <c r="B141" s="14" t="s">
        <v>41</v>
      </c>
      <c r="C141" s="14" t="s">
        <v>249</v>
      </c>
      <c r="D141" s="15">
        <f t="shared" si="66"/>
        <v>5566000</v>
      </c>
      <c r="E141" s="15">
        <v>5566000</v>
      </c>
      <c r="F141" s="15">
        <v>0</v>
      </c>
      <c r="G141" s="15">
        <f t="shared" si="67"/>
        <v>0</v>
      </c>
      <c r="H141" s="15">
        <v>0</v>
      </c>
      <c r="I141" s="16">
        <v>0</v>
      </c>
    </row>
    <row r="142" spans="1:9" ht="38.25" x14ac:dyDescent="0.25">
      <c r="A142" s="13" t="s">
        <v>250</v>
      </c>
      <c r="B142" s="14" t="s">
        <v>41</v>
      </c>
      <c r="C142" s="14" t="s">
        <v>251</v>
      </c>
      <c r="D142" s="15">
        <f t="shared" si="66"/>
        <v>8457152</v>
      </c>
      <c r="E142" s="15">
        <v>8457152</v>
      </c>
      <c r="F142" s="15">
        <v>0</v>
      </c>
      <c r="G142" s="15">
        <f t="shared" si="67"/>
        <v>0</v>
      </c>
      <c r="H142" s="15">
        <v>0</v>
      </c>
      <c r="I142" s="16">
        <v>0</v>
      </c>
    </row>
    <row r="143" spans="1:9" ht="25.5" x14ac:dyDescent="0.25">
      <c r="A143" s="10" t="s">
        <v>252</v>
      </c>
      <c r="B143" s="11"/>
      <c r="C143" s="11"/>
      <c r="D143" s="12">
        <f>SUM(D144:D148)</f>
        <v>8821200</v>
      </c>
      <c r="E143" s="12">
        <f t="shared" ref="E143:I143" si="68">SUM(E144:E148)</f>
        <v>8821200</v>
      </c>
      <c r="F143" s="12">
        <f t="shared" si="68"/>
        <v>0</v>
      </c>
      <c r="G143" s="12">
        <f t="shared" si="68"/>
        <v>1779500</v>
      </c>
      <c r="H143" s="12">
        <f t="shared" si="68"/>
        <v>1779500</v>
      </c>
      <c r="I143" s="12">
        <f t="shared" si="68"/>
        <v>0</v>
      </c>
    </row>
    <row r="144" spans="1:9" ht="25.5" x14ac:dyDescent="0.25">
      <c r="A144" s="13" t="s">
        <v>22</v>
      </c>
      <c r="B144" s="14" t="s">
        <v>253</v>
      </c>
      <c r="C144" s="14" t="s">
        <v>254</v>
      </c>
      <c r="D144" s="15">
        <f>SUM(E144:F144)</f>
        <v>3219000</v>
      </c>
      <c r="E144" s="15">
        <v>3219000</v>
      </c>
      <c r="F144" s="15">
        <v>0</v>
      </c>
      <c r="G144" s="15">
        <f>SUM(H144:I144)</f>
        <v>1078000</v>
      </c>
      <c r="H144" s="15">
        <v>1078000</v>
      </c>
      <c r="I144" s="16">
        <v>0</v>
      </c>
    </row>
    <row r="145" spans="1:9" ht="51" x14ac:dyDescent="0.25">
      <c r="A145" s="13" t="s">
        <v>255</v>
      </c>
      <c r="B145" s="14" t="s">
        <v>253</v>
      </c>
      <c r="C145" s="14" t="s">
        <v>256</v>
      </c>
      <c r="D145" s="15">
        <f t="shared" ref="D145:D147" si="69">SUM(E145:F145)</f>
        <v>270000</v>
      </c>
      <c r="E145" s="15">
        <v>270000</v>
      </c>
      <c r="F145" s="15">
        <v>0</v>
      </c>
      <c r="G145" s="15">
        <f t="shared" ref="G145:G148" si="70">SUM(H145:I145)</f>
        <v>0</v>
      </c>
      <c r="H145" s="15">
        <v>0</v>
      </c>
      <c r="I145" s="16">
        <v>0</v>
      </c>
    </row>
    <row r="146" spans="1:9" ht="38.25" x14ac:dyDescent="0.25">
      <c r="A146" s="13" t="s">
        <v>257</v>
      </c>
      <c r="B146" s="14" t="s">
        <v>41</v>
      </c>
      <c r="C146" s="14" t="s">
        <v>258</v>
      </c>
      <c r="D146" s="15">
        <f t="shared" si="69"/>
        <v>2817200</v>
      </c>
      <c r="E146" s="15">
        <v>2817200</v>
      </c>
      <c r="F146" s="15">
        <v>0</v>
      </c>
      <c r="G146" s="15">
        <f t="shared" si="70"/>
        <v>641500</v>
      </c>
      <c r="H146" s="15">
        <v>641500</v>
      </c>
      <c r="I146" s="16">
        <v>0</v>
      </c>
    </row>
    <row r="147" spans="1:9" ht="38.25" x14ac:dyDescent="0.25">
      <c r="A147" s="13" t="s">
        <v>259</v>
      </c>
      <c r="B147" s="14" t="s">
        <v>253</v>
      </c>
      <c r="C147" s="14" t="s">
        <v>260</v>
      </c>
      <c r="D147" s="15">
        <f t="shared" si="69"/>
        <v>2245000</v>
      </c>
      <c r="E147" s="15">
        <v>2245000</v>
      </c>
      <c r="F147" s="15">
        <v>0</v>
      </c>
      <c r="G147" s="15">
        <f t="shared" si="70"/>
        <v>60000</v>
      </c>
      <c r="H147" s="15">
        <v>60000</v>
      </c>
      <c r="I147" s="16">
        <v>0</v>
      </c>
    </row>
    <row r="148" spans="1:9" ht="38.25" x14ac:dyDescent="0.25">
      <c r="A148" s="13" t="s">
        <v>261</v>
      </c>
      <c r="B148" s="14" t="s">
        <v>253</v>
      </c>
      <c r="C148" s="14" t="s">
        <v>262</v>
      </c>
      <c r="D148" s="15">
        <f>SUM(E148:F148)</f>
        <v>270000</v>
      </c>
      <c r="E148" s="15">
        <v>270000</v>
      </c>
      <c r="F148" s="15">
        <v>0</v>
      </c>
      <c r="G148" s="15">
        <f t="shared" si="70"/>
        <v>0</v>
      </c>
      <c r="H148" s="15">
        <v>0</v>
      </c>
      <c r="I148" s="16">
        <v>0</v>
      </c>
    </row>
    <row r="149" spans="1:9" ht="38.25" x14ac:dyDescent="0.25">
      <c r="A149" s="10" t="s">
        <v>263</v>
      </c>
      <c r="B149" s="11"/>
      <c r="C149" s="11"/>
      <c r="D149" s="12">
        <f>SUM(D150:D156)</f>
        <v>43622500</v>
      </c>
      <c r="E149" s="12">
        <f t="shared" ref="E149:I149" si="71">SUM(E150:E156)</f>
        <v>7344500</v>
      </c>
      <c r="F149" s="12">
        <f t="shared" si="71"/>
        <v>36278000</v>
      </c>
      <c r="G149" s="12">
        <f t="shared" si="71"/>
        <v>39521.9</v>
      </c>
      <c r="H149" s="12">
        <f t="shared" si="71"/>
        <v>39521.9</v>
      </c>
      <c r="I149" s="12">
        <f t="shared" si="71"/>
        <v>0</v>
      </c>
    </row>
    <row r="150" spans="1:9" ht="63.75" x14ac:dyDescent="0.25">
      <c r="A150" s="13" t="s">
        <v>264</v>
      </c>
      <c r="B150" s="14" t="s">
        <v>41</v>
      </c>
      <c r="C150" s="14" t="s">
        <v>265</v>
      </c>
      <c r="D150" s="15">
        <f>SUM(E150:F150)</f>
        <v>11712100</v>
      </c>
      <c r="E150" s="15">
        <f>351400.02-0.02</f>
        <v>351400</v>
      </c>
      <c r="F150" s="15">
        <f>11360699.98+0.02</f>
        <v>11360700</v>
      </c>
      <c r="G150" s="15">
        <f>SUM(H150:I150)</f>
        <v>0</v>
      </c>
      <c r="H150" s="15">
        <v>0</v>
      </c>
      <c r="I150" s="16">
        <v>0</v>
      </c>
    </row>
    <row r="151" spans="1:9" ht="25.5" x14ac:dyDescent="0.25">
      <c r="A151" s="13" t="s">
        <v>266</v>
      </c>
      <c r="B151" s="14" t="s">
        <v>253</v>
      </c>
      <c r="C151" s="14" t="s">
        <v>267</v>
      </c>
      <c r="D151" s="15">
        <f t="shared" ref="D151:D156" si="72">SUM(E151:F151)</f>
        <v>2370000</v>
      </c>
      <c r="E151" s="15">
        <v>2370000</v>
      </c>
      <c r="F151" s="15">
        <v>0</v>
      </c>
      <c r="G151" s="15">
        <f t="shared" ref="G151:G156" si="73">SUM(H151:I151)</f>
        <v>25316.9</v>
      </c>
      <c r="H151" s="15">
        <v>25316.9</v>
      </c>
      <c r="I151" s="16">
        <v>0</v>
      </c>
    </row>
    <row r="152" spans="1:9" ht="38.25" x14ac:dyDescent="0.25">
      <c r="A152" s="13" t="s">
        <v>268</v>
      </c>
      <c r="B152" s="14" t="s">
        <v>253</v>
      </c>
      <c r="C152" s="14" t="s">
        <v>269</v>
      </c>
      <c r="D152" s="15">
        <f t="shared" si="72"/>
        <v>2336600</v>
      </c>
      <c r="E152" s="15">
        <v>2336600</v>
      </c>
      <c r="F152" s="15">
        <v>0</v>
      </c>
      <c r="G152" s="15">
        <f t="shared" si="73"/>
        <v>0</v>
      </c>
      <c r="H152" s="15">
        <v>0</v>
      </c>
      <c r="I152" s="16">
        <v>0</v>
      </c>
    </row>
    <row r="153" spans="1:9" ht="102" x14ac:dyDescent="0.25">
      <c r="A153" s="13" t="s">
        <v>270</v>
      </c>
      <c r="B153" s="14" t="s">
        <v>253</v>
      </c>
      <c r="C153" s="14" t="s">
        <v>271</v>
      </c>
      <c r="D153" s="15">
        <f t="shared" si="72"/>
        <v>1068800</v>
      </c>
      <c r="E153" s="15">
        <v>1068800</v>
      </c>
      <c r="F153" s="15">
        <v>0</v>
      </c>
      <c r="G153" s="15">
        <f t="shared" si="73"/>
        <v>0</v>
      </c>
      <c r="H153" s="15">
        <v>0</v>
      </c>
      <c r="I153" s="16">
        <v>0</v>
      </c>
    </row>
    <row r="154" spans="1:9" ht="51" x14ac:dyDescent="0.25">
      <c r="A154" s="13" t="s">
        <v>272</v>
      </c>
      <c r="B154" s="14" t="s">
        <v>253</v>
      </c>
      <c r="C154" s="14" t="s">
        <v>273</v>
      </c>
      <c r="D154" s="15">
        <f t="shared" si="72"/>
        <v>394000</v>
      </c>
      <c r="E154" s="15">
        <v>394000</v>
      </c>
      <c r="F154" s="15">
        <v>0</v>
      </c>
      <c r="G154" s="15">
        <f t="shared" si="73"/>
        <v>8205</v>
      </c>
      <c r="H154" s="15">
        <v>8205</v>
      </c>
      <c r="I154" s="16">
        <v>0</v>
      </c>
    </row>
    <row r="155" spans="1:9" ht="89.25" x14ac:dyDescent="0.25">
      <c r="A155" s="13" t="s">
        <v>274</v>
      </c>
      <c r="B155" s="14" t="s">
        <v>253</v>
      </c>
      <c r="C155" s="14" t="s">
        <v>275</v>
      </c>
      <c r="D155" s="15">
        <f t="shared" si="72"/>
        <v>53000</v>
      </c>
      <c r="E155" s="15">
        <v>53000</v>
      </c>
      <c r="F155" s="15">
        <v>0</v>
      </c>
      <c r="G155" s="15">
        <f t="shared" si="73"/>
        <v>6000</v>
      </c>
      <c r="H155" s="15">
        <v>6000</v>
      </c>
      <c r="I155" s="16">
        <v>0</v>
      </c>
    </row>
    <row r="156" spans="1:9" ht="76.5" x14ac:dyDescent="0.25">
      <c r="A156" s="13" t="s">
        <v>276</v>
      </c>
      <c r="B156" s="14" t="s">
        <v>253</v>
      </c>
      <c r="C156" s="14" t="s">
        <v>277</v>
      </c>
      <c r="D156" s="15">
        <f t="shared" si="72"/>
        <v>25688000</v>
      </c>
      <c r="E156" s="15">
        <v>770700</v>
      </c>
      <c r="F156" s="15">
        <v>24917300</v>
      </c>
      <c r="G156" s="15">
        <f t="shared" si="73"/>
        <v>0</v>
      </c>
      <c r="H156" s="15">
        <v>0</v>
      </c>
      <c r="I156" s="16">
        <v>0</v>
      </c>
    </row>
    <row r="157" spans="1:9" ht="38.25" x14ac:dyDescent="0.25">
      <c r="A157" s="10" t="s">
        <v>278</v>
      </c>
      <c r="B157" s="11"/>
      <c r="C157" s="11"/>
      <c r="D157" s="12">
        <f>SUM(D158)</f>
        <v>3500000</v>
      </c>
      <c r="E157" s="12">
        <f t="shared" ref="E157:I157" si="74">SUM(E158)</f>
        <v>3500000</v>
      </c>
      <c r="F157" s="12">
        <f t="shared" si="74"/>
        <v>0</v>
      </c>
      <c r="G157" s="12">
        <f t="shared" si="74"/>
        <v>14266.9</v>
      </c>
      <c r="H157" s="12">
        <f t="shared" si="74"/>
        <v>14266.9</v>
      </c>
      <c r="I157" s="12">
        <f t="shared" si="74"/>
        <v>0</v>
      </c>
    </row>
    <row r="158" spans="1:9" ht="51" x14ac:dyDescent="0.25">
      <c r="A158" s="13" t="s">
        <v>279</v>
      </c>
      <c r="B158" s="14" t="s">
        <v>253</v>
      </c>
      <c r="C158" s="14" t="s">
        <v>280</v>
      </c>
      <c r="D158" s="15">
        <f>SUM(E158:F158)</f>
        <v>3500000</v>
      </c>
      <c r="E158" s="15">
        <v>3500000</v>
      </c>
      <c r="F158" s="15">
        <v>0</v>
      </c>
      <c r="G158" s="15">
        <f>SUM(H158:I158)</f>
        <v>14266.9</v>
      </c>
      <c r="H158" s="15">
        <v>14266.9</v>
      </c>
      <c r="I158" s="16">
        <v>0</v>
      </c>
    </row>
    <row r="159" spans="1:9" x14ac:dyDescent="0.25">
      <c r="A159" s="7" t="s">
        <v>281</v>
      </c>
      <c r="B159" s="8"/>
      <c r="C159" s="8"/>
      <c r="D159" s="9">
        <f>D160</f>
        <v>22524600</v>
      </c>
      <c r="E159" s="9">
        <f t="shared" ref="E159:I159" si="75">E160</f>
        <v>0</v>
      </c>
      <c r="F159" s="9">
        <f t="shared" si="75"/>
        <v>22524600</v>
      </c>
      <c r="G159" s="9">
        <f t="shared" si="75"/>
        <v>22524600</v>
      </c>
      <c r="H159" s="9">
        <f t="shared" si="75"/>
        <v>0</v>
      </c>
      <c r="I159" s="9">
        <f t="shared" si="75"/>
        <v>22524600</v>
      </c>
    </row>
    <row r="160" spans="1:9" ht="51" x14ac:dyDescent="0.25">
      <c r="A160" s="10" t="s">
        <v>282</v>
      </c>
      <c r="B160" s="11"/>
      <c r="C160" s="11"/>
      <c r="D160" s="12">
        <f>SUM(D161)</f>
        <v>22524600</v>
      </c>
      <c r="E160" s="12">
        <f t="shared" ref="E160:I160" si="76">SUM(E161)</f>
        <v>0</v>
      </c>
      <c r="F160" s="12">
        <f t="shared" si="76"/>
        <v>22524600</v>
      </c>
      <c r="G160" s="12">
        <f t="shared" si="76"/>
        <v>22524600</v>
      </c>
      <c r="H160" s="12">
        <f t="shared" si="76"/>
        <v>0</v>
      </c>
      <c r="I160" s="12">
        <f t="shared" si="76"/>
        <v>22524600</v>
      </c>
    </row>
    <row r="161" spans="1:9" ht="51" x14ac:dyDescent="0.25">
      <c r="A161" s="13" t="s">
        <v>283</v>
      </c>
      <c r="B161" s="14" t="s">
        <v>194</v>
      </c>
      <c r="C161" s="14" t="s">
        <v>284</v>
      </c>
      <c r="D161" s="15">
        <f>SUM(E161:F161)</f>
        <v>22524600</v>
      </c>
      <c r="E161" s="15">
        <v>0</v>
      </c>
      <c r="F161" s="15">
        <v>22524600</v>
      </c>
      <c r="G161" s="15">
        <f>SUM(H161:I161)</f>
        <v>22524600</v>
      </c>
      <c r="H161" s="15">
        <v>0</v>
      </c>
      <c r="I161" s="16">
        <v>22524600</v>
      </c>
    </row>
    <row r="162" spans="1:9" x14ac:dyDescent="0.25">
      <c r="A162" s="7" t="s">
        <v>285</v>
      </c>
      <c r="B162" s="8"/>
      <c r="C162" s="8"/>
      <c r="D162" s="9">
        <f>D163</f>
        <v>193570294.84999999</v>
      </c>
      <c r="E162" s="9">
        <f t="shared" ref="E162:I162" si="77">E163</f>
        <v>5916494.8500000006</v>
      </c>
      <c r="F162" s="9">
        <f t="shared" si="77"/>
        <v>187653800</v>
      </c>
      <c r="G162" s="9">
        <f t="shared" si="77"/>
        <v>0</v>
      </c>
      <c r="H162" s="9">
        <f t="shared" si="77"/>
        <v>0</v>
      </c>
      <c r="I162" s="9">
        <f t="shared" si="77"/>
        <v>0</v>
      </c>
    </row>
    <row r="163" spans="1:9" ht="25.5" x14ac:dyDescent="0.25">
      <c r="A163" s="10" t="s">
        <v>286</v>
      </c>
      <c r="B163" s="11"/>
      <c r="C163" s="11"/>
      <c r="D163" s="12">
        <f>SUM(D164:D165)</f>
        <v>193570294.84999999</v>
      </c>
      <c r="E163" s="12">
        <f t="shared" ref="E163:I163" si="78">SUM(E164:E165)</f>
        <v>5916494.8500000006</v>
      </c>
      <c r="F163" s="12">
        <f t="shared" si="78"/>
        <v>187653800</v>
      </c>
      <c r="G163" s="12">
        <f t="shared" si="78"/>
        <v>0</v>
      </c>
      <c r="H163" s="12">
        <f t="shared" si="78"/>
        <v>0</v>
      </c>
      <c r="I163" s="12">
        <f t="shared" si="78"/>
        <v>0</v>
      </c>
    </row>
    <row r="164" spans="1:9" ht="38.25" x14ac:dyDescent="0.25">
      <c r="A164" s="13" t="s">
        <v>287</v>
      </c>
      <c r="B164" s="14" t="s">
        <v>176</v>
      </c>
      <c r="C164" s="14" t="s">
        <v>288</v>
      </c>
      <c r="D164" s="15">
        <f>SUM(E164:F164)</f>
        <v>193457525.78</v>
      </c>
      <c r="E164" s="15">
        <v>5803725.7800000003</v>
      </c>
      <c r="F164" s="15">
        <v>187653800</v>
      </c>
      <c r="G164" s="15">
        <f>SUM(H164:I164)</f>
        <v>0</v>
      </c>
      <c r="H164" s="15">
        <v>0</v>
      </c>
      <c r="I164" s="16">
        <v>0</v>
      </c>
    </row>
    <row r="165" spans="1:9" ht="25.5" x14ac:dyDescent="0.25">
      <c r="A165" s="13" t="s">
        <v>289</v>
      </c>
      <c r="B165" s="14" t="s">
        <v>176</v>
      </c>
      <c r="C165" s="14" t="s">
        <v>290</v>
      </c>
      <c r="D165" s="15">
        <f>SUM(E165:F165)</f>
        <v>112769.07</v>
      </c>
      <c r="E165" s="15">
        <v>112769.07</v>
      </c>
      <c r="F165" s="15">
        <v>0</v>
      </c>
      <c r="G165" s="15">
        <f>SUM(H165:I165)</f>
        <v>0</v>
      </c>
      <c r="H165" s="15">
        <v>0</v>
      </c>
      <c r="I165" s="16">
        <v>0</v>
      </c>
    </row>
    <row r="166" spans="1:9" ht="30" x14ac:dyDescent="0.25">
      <c r="A166" s="7" t="s">
        <v>291</v>
      </c>
      <c r="B166" s="8"/>
      <c r="C166" s="8"/>
      <c r="D166" s="9">
        <f>D167+D169+D174+D176</f>
        <v>77293442</v>
      </c>
      <c r="E166" s="9">
        <f t="shared" ref="E166:I166" si="79">E167+E169+E174+E176</f>
        <v>77293442</v>
      </c>
      <c r="F166" s="9">
        <f t="shared" si="79"/>
        <v>0</v>
      </c>
      <c r="G166" s="9">
        <f t="shared" si="79"/>
        <v>6693763.7599999998</v>
      </c>
      <c r="H166" s="9">
        <f t="shared" si="79"/>
        <v>6693763.7599999998</v>
      </c>
      <c r="I166" s="9">
        <f t="shared" si="79"/>
        <v>0</v>
      </c>
    </row>
    <row r="167" spans="1:9" ht="25.5" x14ac:dyDescent="0.25">
      <c r="A167" s="10" t="s">
        <v>292</v>
      </c>
      <c r="B167" s="11"/>
      <c r="C167" s="11"/>
      <c r="D167" s="12">
        <f>SUM(D168)</f>
        <v>32600142</v>
      </c>
      <c r="E167" s="12">
        <f t="shared" ref="E167:I167" si="80">SUM(E168)</f>
        <v>32600142</v>
      </c>
      <c r="F167" s="12">
        <f t="shared" si="80"/>
        <v>0</v>
      </c>
      <c r="G167" s="12">
        <f t="shared" si="80"/>
        <v>5347263.76</v>
      </c>
      <c r="H167" s="12">
        <f t="shared" si="80"/>
        <v>5347263.76</v>
      </c>
      <c r="I167" s="12">
        <f t="shared" si="80"/>
        <v>0</v>
      </c>
    </row>
    <row r="168" spans="1:9" ht="25.5" x14ac:dyDescent="0.25">
      <c r="A168" s="13" t="s">
        <v>293</v>
      </c>
      <c r="B168" s="14" t="s">
        <v>294</v>
      </c>
      <c r="C168" s="14" t="s">
        <v>295</v>
      </c>
      <c r="D168" s="15">
        <f>SUM(E168:F168)</f>
        <v>32600142</v>
      </c>
      <c r="E168" s="15">
        <v>32600142</v>
      </c>
      <c r="F168" s="15">
        <v>0</v>
      </c>
      <c r="G168" s="15">
        <f>SUM(H168:I168)</f>
        <v>5347263.76</v>
      </c>
      <c r="H168" s="15">
        <v>5347263.76</v>
      </c>
      <c r="I168" s="16">
        <v>0</v>
      </c>
    </row>
    <row r="169" spans="1:9" ht="25.5" x14ac:dyDescent="0.25">
      <c r="A169" s="10" t="s">
        <v>296</v>
      </c>
      <c r="B169" s="11"/>
      <c r="C169" s="11"/>
      <c r="D169" s="12">
        <f>SUM(D170:D173)</f>
        <v>30980000</v>
      </c>
      <c r="E169" s="12">
        <f t="shared" ref="E169:I169" si="81">SUM(E170:E173)</f>
        <v>30980000</v>
      </c>
      <c r="F169" s="12">
        <f t="shared" si="81"/>
        <v>0</v>
      </c>
      <c r="G169" s="12">
        <f t="shared" si="81"/>
        <v>1346500</v>
      </c>
      <c r="H169" s="12">
        <f t="shared" si="81"/>
        <v>1346500</v>
      </c>
      <c r="I169" s="12">
        <f t="shared" si="81"/>
        <v>0</v>
      </c>
    </row>
    <row r="170" spans="1:9" ht="25.5" x14ac:dyDescent="0.25">
      <c r="A170" s="13" t="s">
        <v>297</v>
      </c>
      <c r="B170" s="14" t="s">
        <v>294</v>
      </c>
      <c r="C170" s="14" t="s">
        <v>298</v>
      </c>
      <c r="D170" s="15">
        <f>SUM(E170:F170)</f>
        <v>450000</v>
      </c>
      <c r="E170" s="15">
        <v>450000</v>
      </c>
      <c r="F170" s="15">
        <v>0</v>
      </c>
      <c r="G170" s="15">
        <f>SUM(H170:I170)</f>
        <v>0</v>
      </c>
      <c r="H170" s="15">
        <v>0</v>
      </c>
      <c r="I170" s="16">
        <v>0</v>
      </c>
    </row>
    <row r="171" spans="1:9" ht="38.25" x14ac:dyDescent="0.25">
      <c r="A171" s="13" t="s">
        <v>299</v>
      </c>
      <c r="B171" s="14" t="s">
        <v>294</v>
      </c>
      <c r="C171" s="14" t="s">
        <v>300</v>
      </c>
      <c r="D171" s="15">
        <f t="shared" ref="D171:D173" si="82">SUM(E171:F171)</f>
        <v>28980000</v>
      </c>
      <c r="E171" s="15">
        <v>28980000</v>
      </c>
      <c r="F171" s="15">
        <v>0</v>
      </c>
      <c r="G171" s="15">
        <f t="shared" ref="G171:G173" si="83">SUM(H171:I171)</f>
        <v>0</v>
      </c>
      <c r="H171" s="15">
        <v>0</v>
      </c>
      <c r="I171" s="16">
        <v>0</v>
      </c>
    </row>
    <row r="172" spans="1:9" ht="51" x14ac:dyDescent="0.25">
      <c r="A172" s="13" t="s">
        <v>301</v>
      </c>
      <c r="B172" s="14" t="s">
        <v>294</v>
      </c>
      <c r="C172" s="14" t="s">
        <v>302</v>
      </c>
      <c r="D172" s="15">
        <f t="shared" si="82"/>
        <v>1400000</v>
      </c>
      <c r="E172" s="15">
        <v>1400000</v>
      </c>
      <c r="F172" s="15">
        <v>0</v>
      </c>
      <c r="G172" s="15">
        <f t="shared" si="83"/>
        <v>1196500</v>
      </c>
      <c r="H172" s="15">
        <v>1196500</v>
      </c>
      <c r="I172" s="16">
        <v>0</v>
      </c>
    </row>
    <row r="173" spans="1:9" ht="38.25" x14ac:dyDescent="0.25">
      <c r="A173" s="13" t="s">
        <v>303</v>
      </c>
      <c r="B173" s="14" t="s">
        <v>294</v>
      </c>
      <c r="C173" s="14" t="s">
        <v>304</v>
      </c>
      <c r="D173" s="15">
        <f t="shared" si="82"/>
        <v>150000</v>
      </c>
      <c r="E173" s="15">
        <v>150000</v>
      </c>
      <c r="F173" s="15">
        <v>0</v>
      </c>
      <c r="G173" s="15">
        <f t="shared" si="83"/>
        <v>150000</v>
      </c>
      <c r="H173" s="15">
        <v>150000</v>
      </c>
      <c r="I173" s="16">
        <v>0</v>
      </c>
    </row>
    <row r="174" spans="1:9" ht="25.5" x14ac:dyDescent="0.25">
      <c r="A174" s="10" t="s">
        <v>305</v>
      </c>
      <c r="B174" s="11"/>
      <c r="C174" s="11"/>
      <c r="D174" s="12">
        <f>SUM(D175)</f>
        <v>4460800</v>
      </c>
      <c r="E174" s="12">
        <f t="shared" ref="E174:I174" si="84">SUM(E175)</f>
        <v>4460800</v>
      </c>
      <c r="F174" s="12">
        <f t="shared" si="84"/>
        <v>0</v>
      </c>
      <c r="G174" s="12">
        <f t="shared" si="84"/>
        <v>0</v>
      </c>
      <c r="H174" s="12">
        <f t="shared" si="84"/>
        <v>0</v>
      </c>
      <c r="I174" s="12">
        <f t="shared" si="84"/>
        <v>0</v>
      </c>
    </row>
    <row r="175" spans="1:9" ht="38.25" x14ac:dyDescent="0.25">
      <c r="A175" s="13" t="s">
        <v>306</v>
      </c>
      <c r="B175" s="14" t="s">
        <v>294</v>
      </c>
      <c r="C175" s="14" t="s">
        <v>307</v>
      </c>
      <c r="D175" s="15">
        <f>SUM(E175:F175)</f>
        <v>4460800</v>
      </c>
      <c r="E175" s="15">
        <v>4460800</v>
      </c>
      <c r="F175" s="15">
        <v>0</v>
      </c>
      <c r="G175" s="15">
        <f>SUM(H175:I175)</f>
        <v>0</v>
      </c>
      <c r="H175" s="15">
        <v>0</v>
      </c>
      <c r="I175" s="16">
        <v>0</v>
      </c>
    </row>
    <row r="176" spans="1:9" ht="25.5" x14ac:dyDescent="0.25">
      <c r="A176" s="10" t="s">
        <v>308</v>
      </c>
      <c r="B176" s="11"/>
      <c r="C176" s="11"/>
      <c r="D176" s="12">
        <f>SUM(D177:D178)</f>
        <v>9252500</v>
      </c>
      <c r="E176" s="12">
        <f t="shared" ref="E176:I176" si="85">SUM(E177:E178)</f>
        <v>9252500</v>
      </c>
      <c r="F176" s="12">
        <f t="shared" si="85"/>
        <v>0</v>
      </c>
      <c r="G176" s="12">
        <f t="shared" si="85"/>
        <v>0</v>
      </c>
      <c r="H176" s="12">
        <f t="shared" si="85"/>
        <v>0</v>
      </c>
      <c r="I176" s="12">
        <f t="shared" si="85"/>
        <v>0</v>
      </c>
    </row>
    <row r="177" spans="1:9" ht="51" x14ac:dyDescent="0.25">
      <c r="A177" s="13" t="s">
        <v>309</v>
      </c>
      <c r="B177" s="14" t="s">
        <v>294</v>
      </c>
      <c r="C177" s="14" t="s">
        <v>310</v>
      </c>
      <c r="D177" s="15">
        <f>SUM(E177:F177)</f>
        <v>5396500</v>
      </c>
      <c r="E177" s="15">
        <v>5396500</v>
      </c>
      <c r="F177" s="15">
        <v>0</v>
      </c>
      <c r="G177" s="15">
        <f>SUM(H177:I177)</f>
        <v>0</v>
      </c>
      <c r="H177" s="15">
        <v>0</v>
      </c>
      <c r="I177" s="16">
        <v>0</v>
      </c>
    </row>
    <row r="178" spans="1:9" ht="38.25" x14ac:dyDescent="0.25">
      <c r="A178" s="13" t="s">
        <v>311</v>
      </c>
      <c r="B178" s="14" t="s">
        <v>294</v>
      </c>
      <c r="C178" s="14" t="s">
        <v>312</v>
      </c>
      <c r="D178" s="15">
        <f>SUM(E178:F178)</f>
        <v>3856000</v>
      </c>
      <c r="E178" s="15">
        <v>3856000</v>
      </c>
      <c r="F178" s="15">
        <v>0</v>
      </c>
      <c r="G178" s="15">
        <f>SUM(H178:I178)</f>
        <v>0</v>
      </c>
      <c r="H178" s="15">
        <v>0</v>
      </c>
      <c r="I178" s="16">
        <v>0</v>
      </c>
    </row>
    <row r="179" spans="1:9" x14ac:dyDescent="0.25">
      <c r="A179" s="7" t="s">
        <v>313</v>
      </c>
      <c r="B179" s="8"/>
      <c r="C179" s="8"/>
      <c r="D179" s="9">
        <f>D180+D183</f>
        <v>593314040</v>
      </c>
      <c r="E179" s="9">
        <f t="shared" ref="E179:I179" si="86">E180+E183</f>
        <v>189935440</v>
      </c>
      <c r="F179" s="9">
        <f t="shared" si="86"/>
        <v>403378600</v>
      </c>
      <c r="G179" s="9">
        <f t="shared" si="86"/>
        <v>0</v>
      </c>
      <c r="H179" s="9">
        <f t="shared" si="86"/>
        <v>0</v>
      </c>
      <c r="I179" s="9">
        <f t="shared" si="86"/>
        <v>0</v>
      </c>
    </row>
    <row r="180" spans="1:9" x14ac:dyDescent="0.25">
      <c r="A180" s="10" t="s">
        <v>314</v>
      </c>
      <c r="B180" s="11"/>
      <c r="C180" s="11"/>
      <c r="D180" s="12">
        <f>SUM(D181:D182)</f>
        <v>566713640</v>
      </c>
      <c r="E180" s="12">
        <f t="shared" ref="E180:I180" si="87">SUM(E181:E182)</f>
        <v>188701340</v>
      </c>
      <c r="F180" s="12">
        <f t="shared" si="87"/>
        <v>378012300</v>
      </c>
      <c r="G180" s="12">
        <f t="shared" si="87"/>
        <v>0</v>
      </c>
      <c r="H180" s="12">
        <f t="shared" si="87"/>
        <v>0</v>
      </c>
      <c r="I180" s="12">
        <f t="shared" si="87"/>
        <v>0</v>
      </c>
    </row>
    <row r="181" spans="1:9" ht="51" x14ac:dyDescent="0.25">
      <c r="A181" s="13" t="s">
        <v>315</v>
      </c>
      <c r="B181" s="14" t="s">
        <v>316</v>
      </c>
      <c r="C181" s="14" t="s">
        <v>317</v>
      </c>
      <c r="D181" s="15">
        <f>SUM(E181:F181)</f>
        <v>5000000</v>
      </c>
      <c r="E181" s="15">
        <v>5000000</v>
      </c>
      <c r="F181" s="15">
        <v>0</v>
      </c>
      <c r="G181" s="15">
        <f>SUM(H181:I181)</f>
        <v>0</v>
      </c>
      <c r="H181" s="15">
        <v>0</v>
      </c>
      <c r="I181" s="16">
        <v>0</v>
      </c>
    </row>
    <row r="182" spans="1:9" ht="51" x14ac:dyDescent="0.25">
      <c r="A182" s="13" t="s">
        <v>318</v>
      </c>
      <c r="B182" s="14" t="s">
        <v>316</v>
      </c>
      <c r="C182" s="14" t="s">
        <v>319</v>
      </c>
      <c r="D182" s="15">
        <f>SUM(E182:F182)</f>
        <v>561713640</v>
      </c>
      <c r="E182" s="15">
        <v>183701340</v>
      </c>
      <c r="F182" s="15">
        <v>378012300</v>
      </c>
      <c r="G182" s="15">
        <f>SUM(H182:I182)</f>
        <v>0</v>
      </c>
      <c r="H182" s="15">
        <v>0</v>
      </c>
      <c r="I182" s="16">
        <v>0</v>
      </c>
    </row>
    <row r="183" spans="1:9" ht="25.5" x14ac:dyDescent="0.25">
      <c r="A183" s="10" t="s">
        <v>320</v>
      </c>
      <c r="B183" s="11"/>
      <c r="C183" s="11"/>
      <c r="D183" s="12">
        <f>SUM(D184:D186)</f>
        <v>26600400</v>
      </c>
      <c r="E183" s="12">
        <f t="shared" ref="E183:I183" si="88">SUM(E184:E186)</f>
        <v>1234100</v>
      </c>
      <c r="F183" s="12">
        <f t="shared" si="88"/>
        <v>25366300</v>
      </c>
      <c r="G183" s="12">
        <f t="shared" si="88"/>
        <v>0</v>
      </c>
      <c r="H183" s="12">
        <f t="shared" si="88"/>
        <v>0</v>
      </c>
      <c r="I183" s="12">
        <f t="shared" si="88"/>
        <v>0</v>
      </c>
    </row>
    <row r="184" spans="1:9" x14ac:dyDescent="0.25">
      <c r="A184" s="13" t="s">
        <v>321</v>
      </c>
      <c r="B184" s="14" t="s">
        <v>322</v>
      </c>
      <c r="C184" s="14" t="s">
        <v>323</v>
      </c>
      <c r="D184" s="15">
        <f>SUM(E184:F184)</f>
        <v>1234100</v>
      </c>
      <c r="E184" s="15">
        <v>1234100</v>
      </c>
      <c r="F184" s="15">
        <v>0</v>
      </c>
      <c r="G184" s="15">
        <f>SUM(H184:I184)</f>
        <v>0</v>
      </c>
      <c r="H184" s="15">
        <v>0</v>
      </c>
      <c r="I184" s="16">
        <v>0</v>
      </c>
    </row>
    <row r="185" spans="1:9" x14ac:dyDescent="0.25">
      <c r="A185" s="13" t="s">
        <v>321</v>
      </c>
      <c r="B185" s="14" t="s">
        <v>322</v>
      </c>
      <c r="C185" s="14" t="s">
        <v>324</v>
      </c>
      <c r="D185" s="15">
        <f t="shared" ref="D185:D186" si="89">SUM(E185:F185)</f>
        <v>9343300</v>
      </c>
      <c r="E185" s="15">
        <v>0</v>
      </c>
      <c r="F185" s="15">
        <v>9343300</v>
      </c>
      <c r="G185" s="15">
        <f t="shared" ref="G185:G186" si="90">SUM(H185:I185)</f>
        <v>0</v>
      </c>
      <c r="H185" s="15">
        <v>0</v>
      </c>
      <c r="I185" s="16">
        <v>0</v>
      </c>
    </row>
    <row r="186" spans="1:9" ht="63.75" x14ac:dyDescent="0.25">
      <c r="A186" s="13" t="s">
        <v>325</v>
      </c>
      <c r="B186" s="14" t="s">
        <v>322</v>
      </c>
      <c r="C186" s="14" t="s">
        <v>326</v>
      </c>
      <c r="D186" s="15">
        <f t="shared" si="89"/>
        <v>16023000</v>
      </c>
      <c r="E186" s="15">
        <v>0</v>
      </c>
      <c r="F186" s="15">
        <v>16023000</v>
      </c>
      <c r="G186" s="15">
        <f t="shared" si="90"/>
        <v>0</v>
      </c>
      <c r="H186" s="15">
        <v>0</v>
      </c>
      <c r="I186" s="16">
        <v>0</v>
      </c>
    </row>
    <row r="187" spans="1:9" x14ac:dyDescent="0.25">
      <c r="A187" s="17"/>
      <c r="B187" s="18"/>
      <c r="C187" s="18"/>
      <c r="D187" s="18"/>
      <c r="E187" s="18"/>
      <c r="F187" s="18"/>
      <c r="G187" s="18"/>
      <c r="H187" s="18"/>
      <c r="I187" s="19"/>
    </row>
    <row r="188" spans="1:9" x14ac:dyDescent="0.25">
      <c r="A188" s="20" t="s">
        <v>327</v>
      </c>
      <c r="B188" s="21"/>
      <c r="C188" s="21"/>
      <c r="D188" s="22">
        <f>D8+D15+D36+D47+D80+D96+D109+D112+D159+D162+D166+D179</f>
        <v>14759593497.17</v>
      </c>
      <c r="E188" s="22">
        <f t="shared" ref="E188:I188" si="91">E8+E15+E36+E47+E80+E96+E109+E112+E159+E162+E166+E179</f>
        <v>6681888841.1700001</v>
      </c>
      <c r="F188" s="22">
        <f t="shared" si="91"/>
        <v>8077704656</v>
      </c>
      <c r="G188" s="22">
        <f>G8+G15+G36+G47+G80+G96+G109+G112+G159+G162+G166+G179</f>
        <v>1138760702.3299999</v>
      </c>
      <c r="H188" s="22">
        <f t="shared" si="91"/>
        <v>324846172.15999997</v>
      </c>
      <c r="I188" s="22">
        <f t="shared" si="91"/>
        <v>813914530.17000008</v>
      </c>
    </row>
    <row r="189" spans="1:9" x14ac:dyDescent="0.2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x14ac:dyDescent="0.25">
      <c r="A190" s="26"/>
      <c r="B190" s="27"/>
      <c r="C190" s="27"/>
      <c r="D190" s="27"/>
      <c r="E190" s="27"/>
      <c r="F190" s="27"/>
      <c r="G190" s="27"/>
      <c r="H190" s="27"/>
      <c r="I190" s="27"/>
    </row>
  </sheetData>
  <autoFilter ref="A7:I186"/>
  <mergeCells count="13">
    <mergeCell ref="A190:I190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A5ADCE8-F0D3-42A7-BDA4-7EA760E9AF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2023-04-04T07:03:40Z</cp:lastPrinted>
  <dcterms:created xsi:type="dcterms:W3CDTF">2023-04-03T15:55:55Z</dcterms:created>
  <dcterms:modified xsi:type="dcterms:W3CDTF">2023-04-04T07:13:46Z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НП(6).xlsx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