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Ilyina_OM2\Desktop\"/>
    </mc:Choice>
  </mc:AlternateContent>
  <xr:revisionPtr revIDLastSave="0" documentId="13_ncr:1_{33761EB7-BA64-4448-937E-4D85DE9ABE3D}" xr6:coauthVersionLast="45" xr6:coauthVersionMax="45" xr10:uidLastSave="{00000000-0000-0000-0000-000000000000}"/>
  <bookViews>
    <workbookView xWindow="720" yWindow="75" windowWidth="25740" windowHeight="15270" xr2:uid="{00000000-000D-0000-FFFF-FFFF00000000}"/>
  </bookViews>
  <sheets>
    <sheet name="Документ" sheetId="2" r:id="rId1"/>
  </sheets>
  <definedNames>
    <definedName name="_xlnm.Print_Titles" localSheetId="0">Документ!$4:$7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0" i="2" l="1"/>
  <c r="H170" i="2"/>
  <c r="I170" i="2"/>
  <c r="E81" i="2" l="1"/>
  <c r="F81" i="2"/>
  <c r="H98" i="2"/>
  <c r="I98" i="2"/>
  <c r="H97" i="2"/>
  <c r="I97" i="2"/>
  <c r="H94" i="2"/>
  <c r="I94" i="2"/>
  <c r="I90" i="2"/>
  <c r="H90" i="2"/>
  <c r="E135" i="2"/>
  <c r="F135" i="2"/>
  <c r="E122" i="2"/>
  <c r="F122" i="2"/>
  <c r="H100" i="2"/>
  <c r="I100" i="2"/>
  <c r="E98" i="2"/>
  <c r="F98" i="2"/>
  <c r="E94" i="2"/>
  <c r="F94" i="2"/>
  <c r="E90" i="2"/>
  <c r="F90" i="2"/>
  <c r="E89" i="2"/>
  <c r="F89" i="2"/>
  <c r="E88" i="2"/>
  <c r="F88" i="2"/>
  <c r="E42" i="2"/>
  <c r="F42" i="2"/>
  <c r="E23" i="2"/>
  <c r="F23" i="2"/>
  <c r="E22" i="2"/>
  <c r="F22" i="2"/>
  <c r="E190" i="2" l="1"/>
  <c r="F190" i="2"/>
  <c r="H190" i="2"/>
  <c r="I190" i="2"/>
  <c r="G192" i="2"/>
  <c r="G193" i="2"/>
  <c r="G191" i="2"/>
  <c r="G190" i="2" s="1"/>
  <c r="D192" i="2"/>
  <c r="D193" i="2"/>
  <c r="D191" i="2"/>
  <c r="D190" i="2" s="1"/>
  <c r="E185" i="2"/>
  <c r="E184" i="2" s="1"/>
  <c r="F185" i="2"/>
  <c r="F184" i="2" s="1"/>
  <c r="H185" i="2"/>
  <c r="H184" i="2" s="1"/>
  <c r="I185" i="2"/>
  <c r="I184" i="2" s="1"/>
  <c r="G187" i="2"/>
  <c r="G185" i="2" s="1"/>
  <c r="G184" i="2" s="1"/>
  <c r="G188" i="2"/>
  <c r="G189" i="2"/>
  <c r="G186" i="2"/>
  <c r="D187" i="2"/>
  <c r="D188" i="2"/>
  <c r="D189" i="2"/>
  <c r="D186" i="2"/>
  <c r="D185" i="2" s="1"/>
  <c r="D184" i="2" s="1"/>
  <c r="E181" i="2"/>
  <c r="F181" i="2"/>
  <c r="H181" i="2"/>
  <c r="I181" i="2"/>
  <c r="G183" i="2"/>
  <c r="G182" i="2"/>
  <c r="D183" i="2"/>
  <c r="D182" i="2"/>
  <c r="D181" i="2" s="1"/>
  <c r="E179" i="2"/>
  <c r="F179" i="2"/>
  <c r="H179" i="2"/>
  <c r="I179" i="2"/>
  <c r="G180" i="2"/>
  <c r="G179" i="2" s="1"/>
  <c r="D180" i="2"/>
  <c r="D179" i="2" s="1"/>
  <c r="E177" i="2"/>
  <c r="F177" i="2"/>
  <c r="H177" i="2"/>
  <c r="I177" i="2"/>
  <c r="G178" i="2"/>
  <c r="G177" i="2" s="1"/>
  <c r="D178" i="2"/>
  <c r="D177" i="2" s="1"/>
  <c r="E173" i="2"/>
  <c r="F173" i="2"/>
  <c r="H173" i="2"/>
  <c r="I173" i="2"/>
  <c r="G175" i="2"/>
  <c r="G176" i="2"/>
  <c r="G174" i="2"/>
  <c r="G173" i="2" s="1"/>
  <c r="D175" i="2"/>
  <c r="D176" i="2"/>
  <c r="D174" i="2"/>
  <c r="D173" i="2" s="1"/>
  <c r="E171" i="2"/>
  <c r="F171" i="2"/>
  <c r="H171" i="2"/>
  <c r="I171" i="2"/>
  <c r="G172" i="2"/>
  <c r="G171" i="2" s="1"/>
  <c r="D172" i="2"/>
  <c r="D171" i="2" s="1"/>
  <c r="E167" i="2"/>
  <c r="H167" i="2"/>
  <c r="I167" i="2"/>
  <c r="E168" i="2"/>
  <c r="F168" i="2"/>
  <c r="F167" i="2" s="1"/>
  <c r="H168" i="2"/>
  <c r="I168" i="2"/>
  <c r="D168" i="2"/>
  <c r="D167" i="2" s="1"/>
  <c r="G169" i="2"/>
  <c r="G168" i="2" s="1"/>
  <c r="G167" i="2" s="1"/>
  <c r="D169" i="2"/>
  <c r="E165" i="2"/>
  <c r="F165" i="2"/>
  <c r="G165" i="2"/>
  <c r="H165" i="2"/>
  <c r="I165" i="2"/>
  <c r="D165" i="2"/>
  <c r="D164" i="2" s="1"/>
  <c r="G166" i="2"/>
  <c r="D166" i="2"/>
  <c r="E162" i="2"/>
  <c r="F162" i="2"/>
  <c r="H162" i="2"/>
  <c r="I162" i="2"/>
  <c r="D162" i="2"/>
  <c r="G163" i="2"/>
  <c r="G162" i="2" s="1"/>
  <c r="D163" i="2"/>
  <c r="E154" i="2"/>
  <c r="F154" i="2"/>
  <c r="H154" i="2"/>
  <c r="I154" i="2"/>
  <c r="G156" i="2"/>
  <c r="G154" i="2" s="1"/>
  <c r="G157" i="2"/>
  <c r="G158" i="2"/>
  <c r="G159" i="2"/>
  <c r="G160" i="2"/>
  <c r="G161" i="2"/>
  <c r="G155" i="2"/>
  <c r="D156" i="2"/>
  <c r="D154" i="2" s="1"/>
  <c r="D157" i="2"/>
  <c r="D158" i="2"/>
  <c r="D159" i="2"/>
  <c r="D160" i="2"/>
  <c r="D161" i="2"/>
  <c r="D155" i="2"/>
  <c r="E148" i="2"/>
  <c r="F148" i="2"/>
  <c r="H148" i="2"/>
  <c r="I148" i="2"/>
  <c r="G150" i="2"/>
  <c r="G148" i="2" s="1"/>
  <c r="G151" i="2"/>
  <c r="G152" i="2"/>
  <c r="G149" i="2"/>
  <c r="D150" i="2"/>
  <c r="D151" i="2"/>
  <c r="D152" i="2"/>
  <c r="D153" i="2"/>
  <c r="D149" i="2"/>
  <c r="D148" i="2" s="1"/>
  <c r="E141" i="2"/>
  <c r="F141" i="2"/>
  <c r="H141" i="2"/>
  <c r="I141" i="2"/>
  <c r="G143" i="2"/>
  <c r="G144" i="2"/>
  <c r="G145" i="2"/>
  <c r="G146" i="2"/>
  <c r="G147" i="2"/>
  <c r="G142" i="2"/>
  <c r="G141" i="2" s="1"/>
  <c r="D143" i="2"/>
  <c r="D144" i="2"/>
  <c r="D145" i="2"/>
  <c r="D146" i="2"/>
  <c r="D147" i="2"/>
  <c r="D142" i="2"/>
  <c r="D141" i="2" s="1"/>
  <c r="E137" i="2"/>
  <c r="F137" i="2"/>
  <c r="H137" i="2"/>
  <c r="I137" i="2"/>
  <c r="G139" i="2"/>
  <c r="G140" i="2"/>
  <c r="G138" i="2"/>
  <c r="D139" i="2"/>
  <c r="D137" i="2" s="1"/>
  <c r="D140" i="2"/>
  <c r="D138" i="2"/>
  <c r="E130" i="2"/>
  <c r="F130" i="2"/>
  <c r="H130" i="2"/>
  <c r="I130" i="2"/>
  <c r="G132" i="2"/>
  <c r="G133" i="2"/>
  <c r="G134" i="2"/>
  <c r="G135" i="2"/>
  <c r="G136" i="2"/>
  <c r="G131" i="2"/>
  <c r="G130" i="2" s="1"/>
  <c r="D132" i="2"/>
  <c r="D133" i="2"/>
  <c r="D134" i="2"/>
  <c r="D135" i="2"/>
  <c r="D136" i="2"/>
  <c r="D131" i="2"/>
  <c r="E118" i="2"/>
  <c r="E117" i="2" s="1"/>
  <c r="F118" i="2"/>
  <c r="H118" i="2"/>
  <c r="I118" i="2"/>
  <c r="I117" i="2" s="1"/>
  <c r="G120" i="2"/>
  <c r="G121" i="2"/>
  <c r="G122" i="2"/>
  <c r="G123" i="2"/>
  <c r="G124" i="2"/>
  <c r="G125" i="2"/>
  <c r="G126" i="2"/>
  <c r="G127" i="2"/>
  <c r="G128" i="2"/>
  <c r="G129" i="2"/>
  <c r="G119" i="2"/>
  <c r="D120" i="2"/>
  <c r="D121" i="2"/>
  <c r="D122" i="2"/>
  <c r="D123" i="2"/>
  <c r="D124" i="2"/>
  <c r="D125" i="2"/>
  <c r="D126" i="2"/>
  <c r="D127" i="2"/>
  <c r="D128" i="2"/>
  <c r="D129" i="2"/>
  <c r="D119" i="2"/>
  <c r="E114" i="2"/>
  <c r="F114" i="2"/>
  <c r="I114" i="2"/>
  <c r="E115" i="2"/>
  <c r="F115" i="2"/>
  <c r="H115" i="2"/>
  <c r="H114" i="2" s="1"/>
  <c r="I115" i="2"/>
  <c r="G116" i="2"/>
  <c r="G115" i="2" s="1"/>
  <c r="G114" i="2" s="1"/>
  <c r="D116" i="2"/>
  <c r="D115" i="2" s="1"/>
  <c r="D114" i="2" s="1"/>
  <c r="E107" i="2"/>
  <c r="F107" i="2"/>
  <c r="H107" i="2"/>
  <c r="I107" i="2"/>
  <c r="G109" i="2"/>
  <c r="G107" i="2" s="1"/>
  <c r="G110" i="2"/>
  <c r="G111" i="2"/>
  <c r="G112" i="2"/>
  <c r="G113" i="2"/>
  <c r="D109" i="2"/>
  <c r="D110" i="2"/>
  <c r="D111" i="2"/>
  <c r="D112" i="2"/>
  <c r="D113" i="2"/>
  <c r="G108" i="2"/>
  <c r="D108" i="2"/>
  <c r="D107" i="2" s="1"/>
  <c r="E104" i="2"/>
  <c r="F104" i="2"/>
  <c r="H104" i="2"/>
  <c r="I104" i="2"/>
  <c r="G106" i="2"/>
  <c r="G105" i="2"/>
  <c r="G104" i="2" s="1"/>
  <c r="D106" i="2"/>
  <c r="D105" i="2"/>
  <c r="D104" i="2" s="1"/>
  <c r="E102" i="2"/>
  <c r="F102" i="2"/>
  <c r="H102" i="2"/>
  <c r="I102" i="2"/>
  <c r="G103" i="2"/>
  <c r="G102" i="2" s="1"/>
  <c r="D103" i="2"/>
  <c r="D102" i="2" s="1"/>
  <c r="E99" i="2"/>
  <c r="F99" i="2"/>
  <c r="H99" i="2"/>
  <c r="I99" i="2"/>
  <c r="G100" i="2"/>
  <c r="G99" i="2" s="1"/>
  <c r="D100" i="2"/>
  <c r="D99" i="2" s="1"/>
  <c r="E95" i="2"/>
  <c r="F95" i="2"/>
  <c r="F85" i="2" s="1"/>
  <c r="H95" i="2"/>
  <c r="I95" i="2"/>
  <c r="G97" i="2"/>
  <c r="G98" i="2"/>
  <c r="G96" i="2"/>
  <c r="D97" i="2"/>
  <c r="D98" i="2"/>
  <c r="D96" i="2"/>
  <c r="G88" i="2"/>
  <c r="G89" i="2"/>
  <c r="G90" i="2"/>
  <c r="G91" i="2"/>
  <c r="G92" i="2"/>
  <c r="G93" i="2"/>
  <c r="G94" i="2"/>
  <c r="G87" i="2"/>
  <c r="D88" i="2"/>
  <c r="D89" i="2"/>
  <c r="D90" i="2"/>
  <c r="D91" i="2"/>
  <c r="D92" i="2"/>
  <c r="D93" i="2"/>
  <c r="D94" i="2"/>
  <c r="D87" i="2"/>
  <c r="E75" i="2"/>
  <c r="F75" i="2"/>
  <c r="F49" i="2" s="1"/>
  <c r="H75" i="2"/>
  <c r="I75" i="2"/>
  <c r="G77" i="2"/>
  <c r="G78" i="2"/>
  <c r="G79" i="2"/>
  <c r="G80" i="2"/>
  <c r="G81" i="2"/>
  <c r="G82" i="2"/>
  <c r="G83" i="2"/>
  <c r="G84" i="2"/>
  <c r="G76" i="2"/>
  <c r="G75" i="2" s="1"/>
  <c r="D77" i="2"/>
  <c r="D78" i="2"/>
  <c r="D79" i="2"/>
  <c r="D80" i="2"/>
  <c r="D81" i="2"/>
  <c r="D82" i="2"/>
  <c r="D83" i="2"/>
  <c r="D84" i="2"/>
  <c r="D76" i="2"/>
  <c r="E72" i="2"/>
  <c r="F72" i="2"/>
  <c r="H72" i="2"/>
  <c r="I72" i="2"/>
  <c r="G74" i="2"/>
  <c r="G72" i="2" s="1"/>
  <c r="G73" i="2"/>
  <c r="D74" i="2"/>
  <c r="D73" i="2"/>
  <c r="D72" i="2" s="1"/>
  <c r="E65" i="2"/>
  <c r="F65" i="2"/>
  <c r="H65" i="2"/>
  <c r="I65" i="2"/>
  <c r="G67" i="2"/>
  <c r="G65" i="2" s="1"/>
  <c r="G68" i="2"/>
  <c r="G69" i="2"/>
  <c r="G70" i="2"/>
  <c r="G71" i="2"/>
  <c r="G66" i="2"/>
  <c r="D67" i="2"/>
  <c r="D68" i="2"/>
  <c r="D69" i="2"/>
  <c r="D70" i="2"/>
  <c r="D71" i="2"/>
  <c r="D66" i="2"/>
  <c r="D65" i="2" s="1"/>
  <c r="G64" i="2"/>
  <c r="G63" i="2"/>
  <c r="D64" i="2"/>
  <c r="D63" i="2"/>
  <c r="E57" i="2"/>
  <c r="F57" i="2"/>
  <c r="H57" i="2"/>
  <c r="I57" i="2"/>
  <c r="G59" i="2"/>
  <c r="G60" i="2"/>
  <c r="G61" i="2"/>
  <c r="G58" i="2"/>
  <c r="D59" i="2"/>
  <c r="D60" i="2"/>
  <c r="D61" i="2"/>
  <c r="D58" i="2"/>
  <c r="D57" i="2" s="1"/>
  <c r="E54" i="2"/>
  <c r="F54" i="2"/>
  <c r="H54" i="2"/>
  <c r="I54" i="2"/>
  <c r="G56" i="2"/>
  <c r="G54" i="2" s="1"/>
  <c r="G55" i="2"/>
  <c r="D56" i="2"/>
  <c r="D55" i="2"/>
  <c r="D54" i="2" s="1"/>
  <c r="E50" i="2"/>
  <c r="F50" i="2"/>
  <c r="H50" i="2"/>
  <c r="I50" i="2"/>
  <c r="G52" i="2"/>
  <c r="G50" i="2" s="1"/>
  <c r="G53" i="2"/>
  <c r="G51" i="2"/>
  <c r="D52" i="2"/>
  <c r="D50" i="2" s="1"/>
  <c r="D53" i="2"/>
  <c r="D51" i="2"/>
  <c r="E46" i="2"/>
  <c r="F46" i="2"/>
  <c r="H46" i="2"/>
  <c r="I46" i="2"/>
  <c r="G48" i="2"/>
  <c r="G47" i="2"/>
  <c r="G46" i="2" s="1"/>
  <c r="D48" i="2"/>
  <c r="D47" i="2"/>
  <c r="D46" i="2" s="1"/>
  <c r="E43" i="2"/>
  <c r="F43" i="2"/>
  <c r="H43" i="2"/>
  <c r="I43" i="2"/>
  <c r="G45" i="2"/>
  <c r="G44" i="2"/>
  <c r="G43" i="2" s="1"/>
  <c r="D45" i="2"/>
  <c r="D44" i="2"/>
  <c r="D43" i="2" s="1"/>
  <c r="E40" i="2"/>
  <c r="F40" i="2"/>
  <c r="H40" i="2"/>
  <c r="I40" i="2"/>
  <c r="I36" i="2" s="1"/>
  <c r="G42" i="2"/>
  <c r="G41" i="2"/>
  <c r="G40" i="2" s="1"/>
  <c r="D42" i="2"/>
  <c r="D40" i="2" s="1"/>
  <c r="D41" i="2"/>
  <c r="E37" i="2"/>
  <c r="F37" i="2"/>
  <c r="H37" i="2"/>
  <c r="I37" i="2"/>
  <c r="G39" i="2"/>
  <c r="G37" i="2" s="1"/>
  <c r="G38" i="2"/>
  <c r="D39" i="2"/>
  <c r="D38" i="2"/>
  <c r="D37" i="2" s="1"/>
  <c r="I16" i="2"/>
  <c r="E31" i="2"/>
  <c r="F31" i="2"/>
  <c r="H31" i="2"/>
  <c r="I31" i="2"/>
  <c r="G33" i="2"/>
  <c r="G34" i="2"/>
  <c r="G35" i="2"/>
  <c r="G32" i="2"/>
  <c r="G31" i="2" s="1"/>
  <c r="D33" i="2"/>
  <c r="D34" i="2"/>
  <c r="D35" i="2"/>
  <c r="D32" i="2"/>
  <c r="D31" i="2" s="1"/>
  <c r="E28" i="2"/>
  <c r="F28" i="2"/>
  <c r="H28" i="2"/>
  <c r="I28" i="2"/>
  <c r="G30" i="2"/>
  <c r="G29" i="2"/>
  <c r="G28" i="2" s="1"/>
  <c r="D30" i="2"/>
  <c r="D29" i="2"/>
  <c r="D28" i="2" s="1"/>
  <c r="E24" i="2"/>
  <c r="F24" i="2"/>
  <c r="H24" i="2"/>
  <c r="I24" i="2"/>
  <c r="G26" i="2"/>
  <c r="G27" i="2"/>
  <c r="G25" i="2"/>
  <c r="G24" i="2" s="1"/>
  <c r="D26" i="2"/>
  <c r="D24" i="2" s="1"/>
  <c r="D27" i="2"/>
  <c r="D25" i="2"/>
  <c r="E20" i="2"/>
  <c r="E16" i="2" s="1"/>
  <c r="F20" i="2"/>
  <c r="F16" i="2" s="1"/>
  <c r="H20" i="2"/>
  <c r="I20" i="2"/>
  <c r="G22" i="2"/>
  <c r="G23" i="2"/>
  <c r="G21" i="2"/>
  <c r="D22" i="2"/>
  <c r="D23" i="2"/>
  <c r="D21" i="2"/>
  <c r="H17" i="2"/>
  <c r="H16" i="2" s="1"/>
  <c r="I17" i="2"/>
  <c r="E17" i="2"/>
  <c r="F17" i="2"/>
  <c r="G19" i="2"/>
  <c r="G17" i="2" s="1"/>
  <c r="G18" i="2"/>
  <c r="D19" i="2"/>
  <c r="D18" i="2"/>
  <c r="D17" i="2" s="1"/>
  <c r="I8" i="2"/>
  <c r="E14" i="2"/>
  <c r="F14" i="2"/>
  <c r="H14" i="2"/>
  <c r="I14" i="2"/>
  <c r="D14" i="2"/>
  <c r="G15" i="2"/>
  <c r="G14" i="2" s="1"/>
  <c r="D15" i="2"/>
  <c r="E9" i="2"/>
  <c r="E8" i="2" s="1"/>
  <c r="F9" i="2"/>
  <c r="F8" i="2" s="1"/>
  <c r="H9" i="2"/>
  <c r="H8" i="2" s="1"/>
  <c r="I9" i="2"/>
  <c r="G11" i="2"/>
  <c r="G12" i="2"/>
  <c r="G13" i="2"/>
  <c r="G10" i="2"/>
  <c r="G9" i="2" s="1"/>
  <c r="G8" i="2" s="1"/>
  <c r="D11" i="2"/>
  <c r="D12" i="2"/>
  <c r="D13" i="2"/>
  <c r="D10" i="2"/>
  <c r="G181" i="2" l="1"/>
  <c r="G118" i="2"/>
  <c r="G137" i="2"/>
  <c r="G117" i="2" s="1"/>
  <c r="H117" i="2"/>
  <c r="G57" i="2"/>
  <c r="H36" i="2"/>
  <c r="G36" i="2"/>
  <c r="G20" i="2"/>
  <c r="G16" i="2" s="1"/>
  <c r="G49" i="2"/>
  <c r="D36" i="2"/>
  <c r="D9" i="2"/>
  <c r="D8" i="2" s="1"/>
  <c r="F36" i="2"/>
  <c r="I49" i="2"/>
  <c r="D118" i="2"/>
  <c r="E36" i="2"/>
  <c r="E195" i="2" s="1"/>
  <c r="H49" i="2"/>
  <c r="D95" i="2"/>
  <c r="E85" i="2"/>
  <c r="F117" i="2"/>
  <c r="D130" i="2"/>
  <c r="D117" i="2" s="1"/>
  <c r="E49" i="2"/>
  <c r="G95" i="2"/>
  <c r="H85" i="2"/>
  <c r="H195" i="2" s="1"/>
  <c r="G85" i="2"/>
  <c r="I85" i="2"/>
  <c r="D86" i="2"/>
  <c r="D75" i="2"/>
  <c r="D49" i="2" s="1"/>
  <c r="D20" i="2"/>
  <c r="D16" i="2" s="1"/>
  <c r="F195" i="2"/>
  <c r="D85" i="2" l="1"/>
  <c r="D195" i="2" s="1"/>
  <c r="G195" i="2"/>
  <c r="I195" i="2"/>
</calcChain>
</file>

<file path=xl/sharedStrings.xml><?xml version="1.0" encoding="utf-8"?>
<sst xmlns="http://schemas.openxmlformats.org/spreadsheetml/2006/main" count="478" uniqueCount="341">
  <si>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</si>
  <si>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</si>
  <si>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</si>
  <si>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</si>
  <si>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2023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</si>
  <si>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</si>
  <si>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</si>
  <si>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</si>
  <si>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</si>
  <si>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</si>
  <si>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</si>
  <si>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</si>
  <si>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</si>
  <si>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</si>
  <si>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</si>
  <si>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</si>
  <si>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</si>
  <si>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</si>
  <si>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</si>
  <si>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</si>
  <si>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</si>
  <si>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</si>
  <si>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</si>
  <si>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</si>
  <si>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</si>
  <si>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</si>
  <si>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</si>
  <si>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</si>
  <si>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(автомобильные дороги общего пользования регионального и межмуниципального значения)</t>
  </si>
  <si>
    <t>091R1М3942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</si>
  <si>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</si>
  <si>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</si>
  <si>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</si>
  <si>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</si>
  <si>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</si>
  <si>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</si>
  <si>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</si>
  <si>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</si>
  <si>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Предоставление дополнительных мер поддержки семьям, имеющим двух и более детей</t>
  </si>
  <si>
    <t>021P170380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</si>
  <si>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</si>
  <si>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</si>
  <si>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</si>
  <si>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</si>
  <si>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</si>
  <si>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</si>
  <si>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</si>
  <si>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</si>
  <si>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</si>
  <si>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</si>
  <si>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</si>
  <si>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</si>
  <si>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</si>
  <si>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</si>
  <si>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</si>
  <si>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</si>
  <si>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</si>
  <si>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</si>
  <si>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</si>
  <si>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</si>
  <si>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</si>
  <si>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</si>
  <si>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</si>
  <si>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</si>
  <si>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</si>
  <si>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Оснащение объектов спортивной инфраструктуры спортивно-технологическим оборудованием</t>
  </si>
  <si>
    <t>051P552280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</si>
  <si>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</si>
  <si>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</si>
  <si>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Субсидии на строительство физкультурно-оздоровительного комплекса в г. Сычевке</t>
  </si>
  <si>
    <t>812</t>
  </si>
  <si>
    <t>051P580650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</si>
  <si>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</si>
  <si>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</si>
  <si>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</si>
  <si>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</si>
  <si>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</si>
  <si>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</si>
  <si>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</si>
  <si>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</si>
  <si>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</si>
  <si>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</si>
  <si>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</si>
  <si>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"Обеспечение устойчивого сокращения непригодного для проживания жилищного фонда"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</si>
  <si>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- Фонда развития территорий</t>
  </si>
  <si>
    <t>161F367483</t>
  </si>
  <si>
    <t>Субсидии на обеспечение мероприятий по переселению граждан из аварийного жилищного фонда за счет средств областного бюджета</t>
  </si>
  <si>
    <t>161F367484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</si>
  <si>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</si>
  <si>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</si>
  <si>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</si>
  <si>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</si>
  <si>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</si>
  <si>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</si>
  <si>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</si>
  <si>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</si>
  <si>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</si>
  <si>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011N125210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</si>
  <si>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</si>
  <si>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</si>
  <si>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</si>
  <si>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</si>
  <si>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</si>
  <si>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</si>
  <si>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</si>
  <si>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</si>
  <si>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Организация центра амбулаторной онкологической помощи</t>
  </si>
  <si>
    <t>011N325280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</si>
  <si>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</si>
  <si>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</si>
  <si>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</si>
  <si>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</si>
  <si>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</si>
  <si>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</si>
  <si>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011N449990</t>
  </si>
  <si>
    <t>Новое строительство или реконструкция детских больниц (корпусов) (строительство нового лечебного корпуса областного государственного бюджетного учреждения здравоохранения "Смоленская областная детская клиническая больница")</t>
  </si>
  <si>
    <t>011N452461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</si>
  <si>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</si>
  <si>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</si>
  <si>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</si>
  <si>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</si>
  <si>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</si>
  <si>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</si>
  <si>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</si>
  <si>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</si>
  <si>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</si>
  <si>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</si>
  <si>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</si>
  <si>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</si>
  <si>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</si>
  <si>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</si>
  <si>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</si>
  <si>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</si>
  <si>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</si>
  <si>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</si>
  <si>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</si>
  <si>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</si>
  <si>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</si>
  <si>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</si>
  <si>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</si>
  <si>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</si>
  <si>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Реализация региональных программ модернизации первичного звена здравоохранения (капитальный ремонт зданий медицинских организаций)</t>
  </si>
  <si>
    <t>011N953653</t>
  </si>
  <si>
    <t>Реализация региональных проектов модернизации первичного звена здравоохранения (поликлиника в мкр-не Королевка с организацией педиатрического и терапевтического приемов)</t>
  </si>
  <si>
    <t>011N953654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</si>
  <si>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пунктов)</t>
  </si>
  <si>
    <t>011N953656</t>
  </si>
  <si>
    <t>Реализация региональных программ модернизации первичного звена здравоохранения (капитальный ремонт зданий медицинских организаций за счет средств бюджетного кредита)</t>
  </si>
  <si>
    <t>011N9М3653</t>
  </si>
  <si>
    <t>011N9М3654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</si>
  <si>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 за счет средств бюджетного кредита)</t>
  </si>
  <si>
    <t>011N9М3656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</si>
  <si>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</si>
  <si>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</si>
  <si>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</si>
  <si>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</si>
  <si>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</si>
  <si>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</si>
  <si>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</si>
  <si>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 и училищ)</t>
  </si>
  <si>
    <t>031A155191</t>
  </si>
  <si>
    <t>Субсидии на государственную поддержку отрасли культуры (обеспечение учреждений культуры специализированным автотранспортом)</t>
  </si>
  <si>
    <t>031A155192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</si>
  <si>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</si>
  <si>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</si>
  <si>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</si>
  <si>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</si>
  <si>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</si>
  <si>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</si>
  <si>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Реконструкция и капитальный ремонт региональных и муниципальных музеев</t>
  </si>
  <si>
    <t>031A155970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</si>
  <si>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</si>
  <si>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</si>
  <si>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</si>
  <si>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</si>
  <si>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</si>
  <si>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</si>
  <si>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</si>
  <si>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Региональный проект "Цифровая культура"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</si>
  <si>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виртуальных концертных залов</t>
  </si>
  <si>
    <t>031A354530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</si>
  <si>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</si>
  <si>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</si>
  <si>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</si>
  <si>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</si>
  <si>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</si>
  <si>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</si>
  <si>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</si>
  <si>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</si>
  <si>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</si>
  <si>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</si>
  <si>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</si>
  <si>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</si>
  <si>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</si>
  <si>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</si>
  <si>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</si>
  <si>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</si>
  <si>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</si>
  <si>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</si>
  <si>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"Мой бизнес")</t>
  </si>
  <si>
    <t>101I555273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</si>
  <si>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</si>
  <si>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</si>
  <si>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</si>
  <si>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</si>
  <si>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</si>
  <si>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Международная кооперация и экспорт</t>
  </si>
  <si>
    <t>Региональный проект "Экспорт продукции агропромышленного комплекса"</t>
  </si>
  <si>
    <t>Государственная поддержка стимулирования увеличения производства масличных культур</t>
  </si>
  <si>
    <t>081T252590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</si>
  <si>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</si>
  <si>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</si>
  <si>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</si>
  <si>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</si>
  <si>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</si>
  <si>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</si>
  <si>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</si>
  <si>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</si>
  <si>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</si>
  <si>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</si>
  <si>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</si>
  <si>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</si>
  <si>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</si>
  <si>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</si>
  <si>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</si>
  <si>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</si>
  <si>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</si>
  <si>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</si>
  <si>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</si>
  <si>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</si>
  <si>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</si>
  <si>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</si>
  <si>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</si>
  <si>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</si>
  <si>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</si>
  <si>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</si>
  <si>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</si>
  <si>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</si>
  <si>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</si>
  <si>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</si>
  <si>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</si>
  <si>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</si>
  <si>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</si>
  <si>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</si>
  <si>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</si>
  <si>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</si>
  <si>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</si>
  <si>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</si>
  <si>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"Молодые профессионалы"</t>
  </si>
  <si>
    <t>Организация, проведение и обеспечение участия региональной сборной в чемпионате по профессиональному мастерству среди инвалидов и лиц с ограниченными возможностями здоровья "Абилимпикс"</t>
  </si>
  <si>
    <t>021E620480</t>
  </si>
  <si>
    <t>041E600150</t>
  </si>
  <si>
    <t>Реализация основных программ профессионального обучения - программ профессиональной подготовки по профессиям рабочих, должностям служащих</t>
  </si>
  <si>
    <t>041E622130</t>
  </si>
  <si>
    <t>Организация, проведение и обеспечение участия региональной сборной в чемпионате по профессиональному мастерству "Профессионалы" и (или) чемпионате высоких технологий</t>
  </si>
  <si>
    <t>041E623590</t>
  </si>
  <si>
    <t>Проведение аттестации в форме демонстрационного экзамена</t>
  </si>
  <si>
    <t>041E625100</t>
  </si>
  <si>
    <t>Расходы на укрепление материально-технической базы профессиональных образовательных организаций</t>
  </si>
  <si>
    <t>041E625120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</si>
  <si>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</si>
  <si>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</si>
  <si>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</si>
  <si>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</si>
  <si>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</si>
  <si>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</si>
  <si>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</si>
  <si>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</si>
  <si>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</si>
  <si>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</si>
  <si>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</si>
  <si>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</si>
  <si>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</si>
  <si>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</si>
  <si>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</si>
  <si>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</si>
  <si>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</si>
  <si>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</si>
  <si>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</si>
  <si>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</si>
  <si>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</si>
  <si>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</si>
  <si>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</si>
  <si>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</si>
  <si>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</si>
  <si>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311EВ57860</t>
  </si>
  <si>
    <t>Региональный проект "Развитие системы поддержки молодежи ("Молодежь России")"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</si>
  <si>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</si>
  <si>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</si>
  <si>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</si>
  <si>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</si>
  <si>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</si>
  <si>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</si>
  <si>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</si>
  <si>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</si>
  <si>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</si>
  <si>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101J153330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</si>
  <si>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</si>
  <si>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</si>
  <si>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</si>
  <si>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</si>
  <si>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</si>
  <si>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</si>
  <si>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проведения ежегодного областного конкурса "Учи IT"</t>
  </si>
  <si>
    <t>111D322170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</si>
  <si>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</si>
  <si>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</si>
  <si>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</si>
  <si>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</si>
  <si>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</si>
  <si>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</si>
  <si>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</si>
  <si>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"Цифровые технологии"</t>
  </si>
  <si>
    <t>Предоставление региональных грантов индивидуальным предпринимателям и организациям, разрабатывающим отечественные ИТ-решения</t>
  </si>
  <si>
    <t>111D524680</t>
  </si>
  <si>
    <t>Региональный проект "Цифровое государственное управление"</t>
  </si>
  <si>
    <t>Обеспечение предоставления приоритетных массовых социально значимых государственных (муниципальных) услуг в цифровом виде</t>
  </si>
  <si>
    <t>111D621340</t>
  </si>
  <si>
    <t>Развитие системы межведомственного электронного взаимодействия на территории Смоленской области</t>
  </si>
  <si>
    <t>111D621350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</si>
  <si>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</si>
  <si>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</si>
  <si>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</si>
  <si>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</si>
  <si>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</si>
  <si>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Корректировка проектной документации по ликвидации объекта накопленного вреда окружающей среде - несанкционированной свалки, расположенной в границе города Смоленска</t>
  </si>
  <si>
    <t>181G124660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</si>
  <si>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</si>
  <si>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</si>
  <si>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</si>
  <si>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</si>
  <si>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</si>
  <si>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</si>
  <si>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820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</si>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</sst>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</fills>
  <borders count="30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7">
    <xf numFmtId="0" fontId="0" fillId="0" borderId="0"/>
    <xf numFmtId="0" fontId="1" fillId="0" borderId="5">
      <alignment horizontal="center" vertical="top" wrapText="1"/>
    </xf>
    <xf numFmtId="0" fontId="2" fillId="0" borderId="5">
      <alignment horizontal="right" vertical="top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2" fillId="0" borderId="5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5"/>
    <xf numFmtId="0" fontId="2" fillId="0" borderId="5"/>
  </cellStyleXfs>
  <cellXfs count="54">
    <xf numFmtId="0" fontId="0" fillId="0" borderId="0" xfId="0"/>
    <xf numFmtId="0" fontId="0" fillId="0" borderId="0" xfId="0" applyProtection="1">
      <protection locked="0"/>
    </xf>
    <xf numFmtId="49" fontId="3" fillId="0" borderId="9" xfId="6" applyNumberFormat="1" applyProtection="1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quotePrefix="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4" fontId="4" fillId="2" borderId="16" xfId="14" applyNumberFormat="1" applyProtection="1">
      <alignment horizontal="right" vertical="top" shrinkToFit="1"/>
    </xf>
    <xf numFmtId="0" fontId="3" fillId="3" borderId="17" xfId="15" quotePrefix="1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4" fontId="3" fillId="3" borderId="19" xfId="18" applyNumberFormat="1" applyProtection="1">
      <alignment horizontal="right" vertical="top" shrinkToFit="1"/>
    </xf>
    <xf numFmtId="0" fontId="5" fillId="0" borderId="20" xfId="19" quotePrefix="1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4" fontId="0" fillId="0" borderId="0" xfId="0" applyNumberFormat="1" applyProtection="1">
      <protection locked="0"/>
    </xf>
    <xf numFmtId="0" fontId="5" fillId="0" borderId="20" xfId="19" quotePrefix="1" applyNumberFormat="1" applyFill="1" applyProtection="1">
      <alignment horizontal="left" vertical="top" wrapText="1"/>
    </xf>
    <xf numFmtId="49" fontId="2" fillId="0" borderId="21" xfId="20" applyNumberFormat="1" applyFill="1" applyProtection="1">
      <alignment horizontal="center" vertical="top" shrinkToFit="1"/>
    </xf>
    <xf numFmtId="4" fontId="2" fillId="0" borderId="21" xfId="21" applyNumberFormat="1" applyFill="1" applyProtection="1">
      <alignment horizontal="right" vertical="top" shrinkToFit="1"/>
    </xf>
    <xf numFmtId="4" fontId="6" fillId="0" borderId="22" xfId="22" applyNumberFormat="1" applyFill="1" applyProtection="1">
      <alignment horizontal="right" vertical="top" shrinkToFit="1"/>
    </xf>
    <xf numFmtId="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" fillId="0" borderId="5" xfId="31" applyNumberFormat="1" applyProtection="1">
      <alignment horizontal="left" vertical="top" wrapText="1"/>
    </xf>
    <xf numFmtId="0" fontId="2" fillId="0" borderId="5" xfId="31">
      <alignment horizontal="left" vertical="top" wrapText="1"/>
    </xf>
    <xf numFmtId="0" fontId="1" fillId="0" borderId="5" xfId="1" applyNumberFormat="1" applyProtection="1">
      <alignment horizontal="center" vertical="top" wrapText="1"/>
    </xf>
    <xf numFmtId="0" fontId="1" fillId="0" borderId="5" xfId="1">
      <alignment horizontal="center" vertical="top" wrapText="1"/>
    </xf>
    <xf numFmtId="0" fontId="2" fillId="0" borderId="5" xfId="2" applyNumberFormat="1" applyProtection="1">
      <alignment horizontal="right" vertical="top" wrapText="1"/>
    </xf>
    <xf numFmtId="0" fontId="2" fillId="0" borderId="5" xfId="2">
      <alignment horizontal="right" vertical="top" wrapText="1"/>
    </xf>
    <xf numFmtId="49" fontId="3" fillId="0" borderId="6" xfId="3" applyNumberFormat="1" applyProtection="1">
      <alignment horizontal="center" vertical="center" wrapText="1"/>
    </xf>
    <xf numFmtId="49" fontId="3" fillId="0" borderId="6" xfId="3">
      <alignment horizontal="center" vertical="center" wrapText="1"/>
    </xf>
    <xf numFmtId="49" fontId="3" fillId="0" borderId="7" xfId="4" applyNumberFormat="1" applyProtection="1">
      <alignment horizontal="center" vertical="center" wrapText="1"/>
    </xf>
    <xf numFmtId="49" fontId="3" fillId="0" borderId="7" xfId="4">
      <alignment horizontal="center" vertical="center" wrapText="1"/>
    </xf>
    <xf numFmtId="49" fontId="3" fillId="0" borderId="8" xfId="5" applyNumberFormat="1" applyProtection="1">
      <alignment horizontal="center" vertical="center" wrapText="1"/>
    </xf>
    <xf numFmtId="49" fontId="3" fillId="0" borderId="8" xfId="5">
      <alignment horizontal="center" vertical="center" wrapText="1"/>
    </xf>
    <xf numFmtId="49" fontId="3" fillId="0" borderId="1" xfId="4" applyNumberFormat="1" applyBorder="1" applyProtection="1">
      <alignment horizontal="center" vertical="center" wrapText="1"/>
    </xf>
    <xf numFmtId="49" fontId="3" fillId="0" borderId="2" xfId="4" applyNumberFormat="1" applyBorder="1" applyProtection="1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9" xfId="6" applyNumberFormat="1" applyProtection="1">
      <alignment horizontal="center" vertical="center" wrapText="1"/>
    </xf>
    <xf numFmtId="49" fontId="3" fillId="0" borderId="9" xfId="6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0" xfId="7">
      <alignment horizontal="center" vertical="center" wrapText="1"/>
    </xf>
    <xf numFmtId="49" fontId="3" fillId="0" borderId="3" xfId="6" applyNumberFormat="1" applyBorder="1" applyProtection="1">
      <alignment horizontal="center" vertical="center" wrapText="1"/>
    </xf>
    <xf numFmtId="49" fontId="3" fillId="0" borderId="4" xfId="6" applyNumberFormat="1" applyBorder="1" applyProtection="1">
      <alignment horizontal="center" vertical="center" wrapText="1"/>
    </xf>
  </cellXfs>
  <cellStyles count="37">
    <cellStyle name="br" xfId="34" xr:uid="{00000000-0005-0000-0000-000000000000}"/>
    <cellStyle name="col" xfId="33" xr:uid="{00000000-0005-0000-0000-000001000000}"/>
    <cellStyle name="ex58" xfId="28" xr:uid="{00000000-0005-0000-0000-000002000000}"/>
    <cellStyle name="ex59" xfId="29" xr:uid="{00000000-0005-0000-0000-000003000000}"/>
    <cellStyle name="ex60" xfId="11" xr:uid="{00000000-0005-0000-0000-000004000000}"/>
    <cellStyle name="ex61" xfId="12" xr:uid="{00000000-0005-0000-0000-000005000000}"/>
    <cellStyle name="ex62" xfId="13" xr:uid="{00000000-0005-0000-0000-000006000000}"/>
    <cellStyle name="ex63" xfId="14" xr:uid="{00000000-0005-0000-0000-000007000000}"/>
    <cellStyle name="ex64" xfId="15" xr:uid="{00000000-0005-0000-0000-000008000000}"/>
    <cellStyle name="ex65" xfId="16" xr:uid="{00000000-0005-0000-0000-000009000000}"/>
    <cellStyle name="ex66" xfId="17" xr:uid="{00000000-0005-0000-0000-00000A000000}"/>
    <cellStyle name="ex67" xfId="18" xr:uid="{00000000-0005-0000-0000-00000B000000}"/>
    <cellStyle name="ex68" xfId="19" xr:uid="{00000000-0005-0000-0000-00000C000000}"/>
    <cellStyle name="ex69" xfId="20" xr:uid="{00000000-0005-0000-0000-00000D000000}"/>
    <cellStyle name="ex70" xfId="21" xr:uid="{00000000-0005-0000-0000-00000E000000}"/>
    <cellStyle name="ex71" xfId="22" xr:uid="{00000000-0005-0000-0000-00000F000000}"/>
    <cellStyle name="st57" xfId="2" xr:uid="{00000000-0005-0000-0000-000010000000}"/>
    <cellStyle name="style0" xfId="35" xr:uid="{00000000-0005-0000-0000-000011000000}"/>
    <cellStyle name="td" xfId="36" xr:uid="{00000000-0005-0000-0000-000012000000}"/>
    <cellStyle name="tr" xfId="32" xr:uid="{00000000-0005-0000-0000-000013000000}"/>
    <cellStyle name="xl_bot_header" xfId="9" xr:uid="{00000000-0005-0000-0000-000014000000}"/>
    <cellStyle name="xl_bot_left_header" xfId="8" xr:uid="{00000000-0005-0000-0000-000015000000}"/>
    <cellStyle name="xl_bot_right_header" xfId="10" xr:uid="{00000000-0005-0000-0000-000016000000}"/>
    <cellStyle name="xl_center_header" xfId="6" xr:uid="{00000000-0005-0000-0000-000017000000}"/>
    <cellStyle name="xl_footer" xfId="31" xr:uid="{00000000-0005-0000-0000-000018000000}"/>
    <cellStyle name="xl_header" xfId="1" xr:uid="{00000000-0005-0000-0000-000019000000}"/>
    <cellStyle name="xl_right_header" xfId="7" xr:uid="{00000000-0005-0000-0000-00001A000000}"/>
    <cellStyle name="xl_top_header" xfId="4" xr:uid="{00000000-0005-0000-0000-00001B000000}"/>
    <cellStyle name="xl_top_left_header" xfId="3" xr:uid="{00000000-0005-0000-0000-00001C000000}"/>
    <cellStyle name="xl_top_right_header" xfId="5" xr:uid="{00000000-0005-0000-0000-00001D000000}"/>
    <cellStyle name="xl_total_bot" xfId="30" xr:uid="{00000000-0005-0000-0000-00001E000000}"/>
    <cellStyle name="xl_total_center" xfId="27" xr:uid="{00000000-0005-0000-0000-00001F000000}"/>
    <cellStyle name="xl_total_left" xfId="26" xr:uid="{00000000-0005-0000-0000-000020000000}"/>
    <cellStyle name="xl_total_top" xfId="24" xr:uid="{00000000-0005-0000-0000-000021000000}"/>
    <cellStyle name="xl_total_top_left" xfId="23" xr:uid="{00000000-0005-0000-0000-000022000000}"/>
    <cellStyle name="xl_total_top_right" xfId="25" xr:uid="{00000000-0005-0000-0000-00002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7"/>
  <sheetViews>
    <sheetView showGridLines="0" tabSelected="1" workbookViewId="0">
      <pane ySplit="7" topLeftCell="A189" activePane="bottomLeft" state="frozen"/>
      <selection pane="bottomLeft" activeCell="G184" sqref="G184"/>
    </sheetView>
  </sheetViews>
  <sheetFormatPr defaultRowHeight="15" x14ac:dyDescent="0.25"/>
  <cols>
    <col min="1" max="1" width="40.5703125" style="1" customWidth="1"/>
    <col min="2" max="2" width="6.7109375" style="1" customWidth="1"/>
    <col min="3" max="3" width="11.5703125" style="1" customWidth="1"/>
    <col min="4" max="9" width="17.7109375" style="1" customWidth="1"/>
    <col min="10" max="10" width="20" style="1" customWidth="1"/>
    <col min="11" max="16384" width="9.140625" style="1"/>
  </cols>
  <sheetData>
    <row r="1" spans="1:10" ht="15.2" customHeight="1" x14ac:dyDescent="0.25">
      <c r="A1" s="35" t="s">
        <v>339</v>
      </c>
      <c r="B1" s="36"/>
      <c r="C1" s="36"/>
      <c r="D1" s="36"/>
      <c r="E1" s="36"/>
      <c r="F1" s="36"/>
      <c r="G1" s="36"/>
      <c r="H1" s="36"/>
      <c r="I1" s="36"/>
    </row>
    <row r="2" spans="1:10" ht="15.2" customHeight="1" x14ac:dyDescent="0.25">
      <c r="A2" s="35" t="s">
        <v>340</v>
      </c>
      <c r="B2" s="36"/>
      <c r="C2" s="36"/>
      <c r="D2" s="36"/>
      <c r="E2" s="36"/>
      <c r="F2" s="36"/>
      <c r="G2" s="36"/>
      <c r="H2" s="36"/>
      <c r="I2" s="36"/>
    </row>
    <row r="3" spans="1:10" ht="15.2" customHeight="1" x14ac:dyDescent="0.25">
      <c r="A3" s="37" t="s">
        <v>0</v>
      </c>
      <c r="B3" s="38"/>
      <c r="C3" s="38"/>
      <c r="D3" s="38"/>
      <c r="E3" s="38"/>
      <c r="F3" s="38"/>
      <c r="G3" s="38"/>
      <c r="H3" s="38"/>
      <c r="I3" s="38"/>
    </row>
    <row r="4" spans="1:10" ht="15.2" customHeight="1" x14ac:dyDescent="0.25">
      <c r="A4" s="39" t="s">
        <v>1</v>
      </c>
      <c r="B4" s="41" t="s">
        <v>2</v>
      </c>
      <c r="C4" s="45" t="s">
        <v>3</v>
      </c>
      <c r="D4" s="41" t="s">
        <v>4</v>
      </c>
      <c r="E4" s="42"/>
      <c r="F4" s="42"/>
      <c r="G4" s="43" t="s">
        <v>5</v>
      </c>
      <c r="H4" s="44"/>
      <c r="I4" s="44"/>
    </row>
    <row r="5" spans="1:10" ht="15.2" customHeight="1" x14ac:dyDescent="0.25">
      <c r="A5" s="40"/>
      <c r="B5" s="42"/>
      <c r="C5" s="46"/>
      <c r="D5" s="52" t="s">
        <v>6</v>
      </c>
      <c r="E5" s="48" t="s">
        <v>7</v>
      </c>
      <c r="F5" s="49"/>
      <c r="G5" s="48" t="s">
        <v>6</v>
      </c>
      <c r="H5" s="50" t="s">
        <v>7</v>
      </c>
      <c r="I5" s="51"/>
    </row>
    <row r="6" spans="1:10" ht="38.25" x14ac:dyDescent="0.25">
      <c r="A6" s="40"/>
      <c r="B6" s="42"/>
      <c r="C6" s="47"/>
      <c r="D6" s="53"/>
      <c r="E6" s="2" t="s">
        <v>8</v>
      </c>
      <c r="F6" s="2" t="s">
        <v>9</v>
      </c>
      <c r="G6" s="49"/>
      <c r="H6" s="2" t="s">
        <v>8</v>
      </c>
      <c r="I6" s="3" t="s">
        <v>9</v>
      </c>
    </row>
    <row r="7" spans="1:10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10" x14ac:dyDescent="0.25">
      <c r="A8" s="7" t="s">
        <v>19</v>
      </c>
      <c r="B8" s="8"/>
      <c r="C8" s="8"/>
      <c r="D8" s="9">
        <f>D9+D14</f>
        <v>9406764095.4400005</v>
      </c>
      <c r="E8" s="9">
        <f t="shared" ref="E8:I8" si="0">E9+E14</f>
        <v>4297398695.4400005</v>
      </c>
      <c r="F8" s="9">
        <f t="shared" si="0"/>
        <v>5109365400</v>
      </c>
      <c r="G8" s="9">
        <f t="shared" si="0"/>
        <v>3616017471.1599998</v>
      </c>
      <c r="H8" s="9">
        <f t="shared" si="0"/>
        <v>2269585525.8200002</v>
      </c>
      <c r="I8" s="9">
        <f t="shared" si="0"/>
        <v>1346431945.3399999</v>
      </c>
      <c r="J8" s="26"/>
    </row>
    <row r="9" spans="1:10" x14ac:dyDescent="0.25">
      <c r="A9" s="11" t="s">
        <v>20</v>
      </c>
      <c r="B9" s="12"/>
      <c r="C9" s="12"/>
      <c r="D9" s="13">
        <f>SUM(D10:D13)</f>
        <v>9346764095.4400005</v>
      </c>
      <c r="E9" s="13">
        <f t="shared" ref="E9:I9" si="1">SUM(E10:E13)</f>
        <v>4237398695.4400001</v>
      </c>
      <c r="F9" s="13">
        <f t="shared" si="1"/>
        <v>5109365400</v>
      </c>
      <c r="G9" s="13">
        <f t="shared" si="1"/>
        <v>3616017471.1599998</v>
      </c>
      <c r="H9" s="13">
        <f t="shared" si="1"/>
        <v>2269585525.8200002</v>
      </c>
      <c r="I9" s="13">
        <f t="shared" si="1"/>
        <v>1346431945.3399999</v>
      </c>
      <c r="J9" s="26"/>
    </row>
    <row r="10" spans="1:10" ht="25.5" x14ac:dyDescent="0.25">
      <c r="A10" s="15" t="s">
        <v>21</v>
      </c>
      <c r="B10" s="16" t="s">
        <v>22</v>
      </c>
      <c r="C10" s="16" t="s">
        <v>23</v>
      </c>
      <c r="D10" s="17">
        <f>SUM(E10:F10)</f>
        <v>4149987805.4400001</v>
      </c>
      <c r="E10" s="17">
        <v>4149987805.4400001</v>
      </c>
      <c r="F10" s="17">
        <v>0</v>
      </c>
      <c r="G10" s="17">
        <f>SUM(H10:I10)</f>
        <v>2227943300</v>
      </c>
      <c r="H10" s="17">
        <v>2227943300</v>
      </c>
      <c r="I10" s="18">
        <v>0</v>
      </c>
      <c r="J10" s="26"/>
    </row>
    <row r="11" spans="1:10" ht="63.75" x14ac:dyDescent="0.25">
      <c r="A11" s="15" t="s">
        <v>24</v>
      </c>
      <c r="B11" s="16" t="s">
        <v>22</v>
      </c>
      <c r="C11" s="16" t="s">
        <v>25</v>
      </c>
      <c r="D11" s="17">
        <f t="shared" ref="D11:D13" si="2">SUM(E11:F11)</f>
        <v>348253437</v>
      </c>
      <c r="E11" s="17">
        <v>10447603</v>
      </c>
      <c r="F11" s="17">
        <v>337805834</v>
      </c>
      <c r="G11" s="17">
        <f t="shared" ref="G11:G13" si="3">SUM(H11:I11)</f>
        <v>64212035.509999998</v>
      </c>
      <c r="H11" s="17">
        <v>1926361.04</v>
      </c>
      <c r="I11" s="18">
        <v>62285674.469999999</v>
      </c>
      <c r="J11" s="26"/>
    </row>
    <row r="12" spans="1:10" ht="63.75" x14ac:dyDescent="0.25">
      <c r="A12" s="15" t="s">
        <v>26</v>
      </c>
      <c r="B12" s="16" t="s">
        <v>22</v>
      </c>
      <c r="C12" s="16" t="s">
        <v>27</v>
      </c>
      <c r="D12" s="17">
        <f t="shared" si="2"/>
        <v>2565442853</v>
      </c>
      <c r="E12" s="17">
        <v>76963287</v>
      </c>
      <c r="F12" s="17">
        <v>2488479566</v>
      </c>
      <c r="G12" s="17">
        <f t="shared" si="3"/>
        <v>1323862135.6499999</v>
      </c>
      <c r="H12" s="17">
        <v>39715864.780000001</v>
      </c>
      <c r="I12" s="18">
        <v>1284146270.8699999</v>
      </c>
      <c r="J12" s="26"/>
    </row>
    <row r="13" spans="1:10" s="32" customFormat="1" ht="89.25" x14ac:dyDescent="0.25">
      <c r="A13" s="27" t="s">
        <v>28</v>
      </c>
      <c r="B13" s="28" t="s">
        <v>22</v>
      </c>
      <c r="C13" s="28" t="s">
        <v>29</v>
      </c>
      <c r="D13" s="29">
        <f t="shared" si="2"/>
        <v>2283080000</v>
      </c>
      <c r="E13" s="29">
        <v>0</v>
      </c>
      <c r="F13" s="29">
        <v>2283080000</v>
      </c>
      <c r="G13" s="29">
        <f t="shared" si="3"/>
        <v>0</v>
      </c>
      <c r="H13" s="29">
        <v>0</v>
      </c>
      <c r="I13" s="30">
        <v>0</v>
      </c>
      <c r="J13" s="31"/>
    </row>
    <row r="14" spans="1:10" ht="25.5" x14ac:dyDescent="0.25">
      <c r="A14" s="11" t="s">
        <v>30</v>
      </c>
      <c r="B14" s="12"/>
      <c r="C14" s="12"/>
      <c r="D14" s="13">
        <f>D15</f>
        <v>60000000</v>
      </c>
      <c r="E14" s="13">
        <f t="shared" ref="E14:I14" si="4">E15</f>
        <v>60000000</v>
      </c>
      <c r="F14" s="13">
        <f t="shared" si="4"/>
        <v>0</v>
      </c>
      <c r="G14" s="13">
        <f t="shared" si="4"/>
        <v>0</v>
      </c>
      <c r="H14" s="13">
        <f t="shared" si="4"/>
        <v>0</v>
      </c>
      <c r="I14" s="13">
        <f t="shared" si="4"/>
        <v>0</v>
      </c>
      <c r="J14" s="26"/>
    </row>
    <row r="15" spans="1:10" ht="76.5" x14ac:dyDescent="0.25">
      <c r="A15" s="15" t="s">
        <v>31</v>
      </c>
      <c r="B15" s="16" t="s">
        <v>22</v>
      </c>
      <c r="C15" s="16" t="s">
        <v>32</v>
      </c>
      <c r="D15" s="17">
        <f>SUM(E15:F15)</f>
        <v>60000000</v>
      </c>
      <c r="E15" s="17">
        <v>60000000</v>
      </c>
      <c r="F15" s="17">
        <v>0</v>
      </c>
      <c r="G15" s="17">
        <f>SUM(H15:I15)</f>
        <v>0</v>
      </c>
      <c r="H15" s="17">
        <v>0</v>
      </c>
      <c r="I15" s="18">
        <v>0</v>
      </c>
      <c r="J15" s="26"/>
    </row>
    <row r="16" spans="1:10" x14ac:dyDescent="0.25">
      <c r="A16" s="7" t="s">
        <v>33</v>
      </c>
      <c r="B16" s="8"/>
      <c r="C16" s="8"/>
      <c r="D16" s="9">
        <f>D17+D20+D24+D28+D31</f>
        <v>734859189</v>
      </c>
      <c r="E16" s="9">
        <f t="shared" ref="E16:I16" si="5">E17+E20+E24+E28+E31</f>
        <v>244310289</v>
      </c>
      <c r="F16" s="9">
        <f t="shared" si="5"/>
        <v>490548900</v>
      </c>
      <c r="G16" s="9">
        <f t="shared" si="5"/>
        <v>286163420.85999995</v>
      </c>
      <c r="H16" s="9">
        <f t="shared" si="5"/>
        <v>104588096.28</v>
      </c>
      <c r="I16" s="9">
        <f t="shared" si="5"/>
        <v>181575324.58000001</v>
      </c>
      <c r="J16" s="26"/>
    </row>
    <row r="17" spans="1:10" ht="25.5" x14ac:dyDescent="0.25">
      <c r="A17" s="11" t="s">
        <v>34</v>
      </c>
      <c r="B17" s="12"/>
      <c r="C17" s="12"/>
      <c r="D17" s="13">
        <f>SUM(D18:D19)</f>
        <v>610745900</v>
      </c>
      <c r="E17" s="13">
        <f t="shared" ref="E17:F17" si="6">SUM(E18:E19)</f>
        <v>159976300</v>
      </c>
      <c r="F17" s="13">
        <f t="shared" si="6"/>
        <v>450769600</v>
      </c>
      <c r="G17" s="13">
        <f>SUM(G18:G19)</f>
        <v>212042193.74999997</v>
      </c>
      <c r="H17" s="13">
        <f t="shared" ref="H17:I17" si="7">SUM(H18:H19)</f>
        <v>49622080.609999999</v>
      </c>
      <c r="I17" s="13">
        <f t="shared" si="7"/>
        <v>162420113.13999999</v>
      </c>
      <c r="J17" s="26"/>
    </row>
    <row r="18" spans="1:10" ht="51" x14ac:dyDescent="0.25">
      <c r="A18" s="15" t="s">
        <v>35</v>
      </c>
      <c r="B18" s="16" t="s">
        <v>36</v>
      </c>
      <c r="C18" s="16" t="s">
        <v>37</v>
      </c>
      <c r="D18" s="17">
        <f>SUM(E18:F18)</f>
        <v>543095900</v>
      </c>
      <c r="E18" s="17">
        <v>92326300</v>
      </c>
      <c r="F18" s="17">
        <v>450769600</v>
      </c>
      <c r="G18" s="17">
        <f>SUM(H18:I18)</f>
        <v>195686882.14999998</v>
      </c>
      <c r="H18" s="17">
        <v>33266769.010000002</v>
      </c>
      <c r="I18" s="18">
        <v>162420113.13999999</v>
      </c>
      <c r="J18" s="26"/>
    </row>
    <row r="19" spans="1:10" ht="38.25" x14ac:dyDescent="0.25">
      <c r="A19" s="15" t="s">
        <v>38</v>
      </c>
      <c r="B19" s="16" t="s">
        <v>36</v>
      </c>
      <c r="C19" s="16" t="s">
        <v>39</v>
      </c>
      <c r="D19" s="17">
        <f>SUM(E19:F19)</f>
        <v>67650000</v>
      </c>
      <c r="E19" s="17">
        <v>67650000</v>
      </c>
      <c r="F19" s="17">
        <v>0</v>
      </c>
      <c r="G19" s="17">
        <f>SUM(H19:I19)</f>
        <v>16355311.6</v>
      </c>
      <c r="H19" s="17">
        <v>16355311.6</v>
      </c>
      <c r="I19" s="18">
        <v>0</v>
      </c>
      <c r="J19" s="26"/>
    </row>
    <row r="20" spans="1:10" ht="25.5" x14ac:dyDescent="0.25">
      <c r="A20" s="11" t="s">
        <v>40</v>
      </c>
      <c r="B20" s="12"/>
      <c r="C20" s="12"/>
      <c r="D20" s="13">
        <f>SUM(D21:D23)</f>
        <v>19673681</v>
      </c>
      <c r="E20" s="13">
        <f t="shared" ref="E20:I20" si="8">SUM(E21:E23)</f>
        <v>209081</v>
      </c>
      <c r="F20" s="13">
        <f t="shared" si="8"/>
        <v>19464600</v>
      </c>
      <c r="G20" s="13">
        <f t="shared" si="8"/>
        <v>4608962.7699999996</v>
      </c>
      <c r="H20" s="13">
        <f t="shared" si="8"/>
        <v>58429.66</v>
      </c>
      <c r="I20" s="13">
        <f t="shared" si="8"/>
        <v>4550533.1099999994</v>
      </c>
      <c r="J20" s="26"/>
    </row>
    <row r="21" spans="1:10" ht="153" x14ac:dyDescent="0.25">
      <c r="A21" s="15" t="s">
        <v>41</v>
      </c>
      <c r="B21" s="16" t="s">
        <v>42</v>
      </c>
      <c r="C21" s="16" t="s">
        <v>43</v>
      </c>
      <c r="D21" s="17">
        <f>SUM(E21:F21)</f>
        <v>617010</v>
      </c>
      <c r="E21" s="17">
        <v>18510</v>
      </c>
      <c r="F21" s="17">
        <v>598500</v>
      </c>
      <c r="G21" s="17">
        <f>SUM(H21:I21)</f>
        <v>617010</v>
      </c>
      <c r="H21" s="17">
        <v>18510</v>
      </c>
      <c r="I21" s="18">
        <v>598500</v>
      </c>
      <c r="J21" s="26"/>
    </row>
    <row r="22" spans="1:10" s="32" customFormat="1" ht="51" x14ac:dyDescent="0.25">
      <c r="A22" s="27" t="s">
        <v>44</v>
      </c>
      <c r="B22" s="28" t="s">
        <v>45</v>
      </c>
      <c r="C22" s="28" t="s">
        <v>46</v>
      </c>
      <c r="D22" s="29">
        <f t="shared" ref="D22:D23" si="9">SUM(E22:F22)</f>
        <v>4170610</v>
      </c>
      <c r="E22" s="29">
        <f>41706.29+3.71</f>
        <v>41710</v>
      </c>
      <c r="F22" s="29">
        <f>4128903.71-3.71</f>
        <v>4128900</v>
      </c>
      <c r="G22" s="29">
        <f t="shared" ref="G22:G23" si="10">SUM(H22:I22)</f>
        <v>0</v>
      </c>
      <c r="H22" s="29">
        <v>0</v>
      </c>
      <c r="I22" s="30">
        <v>0</v>
      </c>
      <c r="J22" s="31"/>
    </row>
    <row r="23" spans="1:10" s="32" customFormat="1" ht="63.75" x14ac:dyDescent="0.25">
      <c r="A23" s="27" t="s">
        <v>47</v>
      </c>
      <c r="B23" s="28" t="s">
        <v>45</v>
      </c>
      <c r="C23" s="28" t="s">
        <v>48</v>
      </c>
      <c r="D23" s="29">
        <f t="shared" si="9"/>
        <v>14886061</v>
      </c>
      <c r="E23" s="29">
        <f>148860.99+0.01</f>
        <v>148861</v>
      </c>
      <c r="F23" s="29">
        <f>14737200.01-0.01</f>
        <v>14737200</v>
      </c>
      <c r="G23" s="29">
        <f t="shared" si="10"/>
        <v>3991952.77</v>
      </c>
      <c r="H23" s="29">
        <v>39919.660000000003</v>
      </c>
      <c r="I23" s="30">
        <v>3952033.11</v>
      </c>
      <c r="J23" s="31"/>
    </row>
    <row r="24" spans="1:10" ht="25.5" x14ac:dyDescent="0.25">
      <c r="A24" s="11" t="s">
        <v>49</v>
      </c>
      <c r="B24" s="12"/>
      <c r="C24" s="12"/>
      <c r="D24" s="13">
        <f>SUM(D25:D27)</f>
        <v>5945200</v>
      </c>
      <c r="E24" s="13">
        <f t="shared" ref="E24:I24" si="11">SUM(E25:E27)</f>
        <v>5594400</v>
      </c>
      <c r="F24" s="13">
        <f t="shared" si="11"/>
        <v>350800</v>
      </c>
      <c r="G24" s="13">
        <f t="shared" si="11"/>
        <v>3722539.1</v>
      </c>
      <c r="H24" s="13">
        <f t="shared" si="11"/>
        <v>3371739.1</v>
      </c>
      <c r="I24" s="13">
        <f t="shared" si="11"/>
        <v>350800</v>
      </c>
      <c r="J24" s="26"/>
    </row>
    <row r="25" spans="1:10" ht="38.25" x14ac:dyDescent="0.25">
      <c r="A25" s="15" t="s">
        <v>50</v>
      </c>
      <c r="B25" s="16" t="s">
        <v>51</v>
      </c>
      <c r="C25" s="16" t="s">
        <v>52</v>
      </c>
      <c r="D25" s="17">
        <f>SUM(E25:F25)</f>
        <v>250000</v>
      </c>
      <c r="E25" s="17">
        <v>250000</v>
      </c>
      <c r="F25" s="17">
        <v>0</v>
      </c>
      <c r="G25" s="17">
        <f>SUM(H25:I25)</f>
        <v>250000</v>
      </c>
      <c r="H25" s="17">
        <v>250000</v>
      </c>
      <c r="I25" s="18">
        <v>0</v>
      </c>
      <c r="J25" s="26"/>
    </row>
    <row r="26" spans="1:10" ht="63.75" x14ac:dyDescent="0.25">
      <c r="A26" s="15" t="s">
        <v>53</v>
      </c>
      <c r="B26" s="16" t="s">
        <v>51</v>
      </c>
      <c r="C26" s="16" t="s">
        <v>54</v>
      </c>
      <c r="D26" s="17">
        <f t="shared" ref="D26:D27" si="12">SUM(E26:F26)</f>
        <v>350800</v>
      </c>
      <c r="E26" s="17">
        <v>0</v>
      </c>
      <c r="F26" s="17">
        <v>350800</v>
      </c>
      <c r="G26" s="17">
        <f t="shared" ref="G26:G27" si="13">SUM(H26:I26)</f>
        <v>350800</v>
      </c>
      <c r="H26" s="17">
        <v>0</v>
      </c>
      <c r="I26" s="18">
        <v>350800</v>
      </c>
      <c r="J26" s="26"/>
    </row>
    <row r="27" spans="1:10" ht="38.25" x14ac:dyDescent="0.25">
      <c r="A27" s="15" t="s">
        <v>55</v>
      </c>
      <c r="B27" s="16" t="s">
        <v>36</v>
      </c>
      <c r="C27" s="16" t="s">
        <v>56</v>
      </c>
      <c r="D27" s="17">
        <f t="shared" si="12"/>
        <v>5344400</v>
      </c>
      <c r="E27" s="17">
        <v>5344400</v>
      </c>
      <c r="F27" s="17">
        <v>0</v>
      </c>
      <c r="G27" s="17">
        <f t="shared" si="13"/>
        <v>3121739.1</v>
      </c>
      <c r="H27" s="17">
        <v>3121739.1</v>
      </c>
      <c r="I27" s="18">
        <v>0</v>
      </c>
      <c r="J27" s="26"/>
    </row>
    <row r="28" spans="1:10" ht="25.5" x14ac:dyDescent="0.25">
      <c r="A28" s="11" t="s">
        <v>57</v>
      </c>
      <c r="B28" s="12"/>
      <c r="C28" s="12"/>
      <c r="D28" s="13">
        <f>SUM(D29:D30)</f>
        <v>17131200</v>
      </c>
      <c r="E28" s="13">
        <f t="shared" ref="E28:I28" si="14">SUM(E29:E30)</f>
        <v>17131200</v>
      </c>
      <c r="F28" s="13">
        <f t="shared" si="14"/>
        <v>0</v>
      </c>
      <c r="G28" s="13">
        <f t="shared" si="14"/>
        <v>7843750</v>
      </c>
      <c r="H28" s="13">
        <f t="shared" si="14"/>
        <v>7843750</v>
      </c>
      <c r="I28" s="13">
        <f t="shared" si="14"/>
        <v>0</v>
      </c>
      <c r="J28" s="26"/>
    </row>
    <row r="29" spans="1:10" ht="25.5" x14ac:dyDescent="0.25">
      <c r="A29" s="15" t="s">
        <v>21</v>
      </c>
      <c r="B29" s="16" t="s">
        <v>51</v>
      </c>
      <c r="C29" s="16" t="s">
        <v>58</v>
      </c>
      <c r="D29" s="17">
        <f>SUM(E29:F29)</f>
        <v>15931200</v>
      </c>
      <c r="E29" s="17">
        <v>15931200</v>
      </c>
      <c r="F29" s="17">
        <v>0</v>
      </c>
      <c r="G29" s="17">
        <f>SUM(H29:I29)</f>
        <v>7551550</v>
      </c>
      <c r="H29" s="17">
        <v>7551550</v>
      </c>
      <c r="I29" s="18">
        <v>0</v>
      </c>
      <c r="J29" s="26"/>
    </row>
    <row r="30" spans="1:10" ht="25.5" x14ac:dyDescent="0.25">
      <c r="A30" s="15" t="s">
        <v>59</v>
      </c>
      <c r="B30" s="16" t="s">
        <v>51</v>
      </c>
      <c r="C30" s="16" t="s">
        <v>60</v>
      </c>
      <c r="D30" s="17">
        <f>SUM(E30:F30)</f>
        <v>1200000</v>
      </c>
      <c r="E30" s="17">
        <v>1200000</v>
      </c>
      <c r="F30" s="17">
        <v>0</v>
      </c>
      <c r="G30" s="17">
        <f>SUM(H30:I30)</f>
        <v>292200</v>
      </c>
      <c r="H30" s="17">
        <v>292200</v>
      </c>
      <c r="I30" s="18">
        <v>0</v>
      </c>
      <c r="J30" s="26"/>
    </row>
    <row r="31" spans="1:10" ht="25.5" x14ac:dyDescent="0.25">
      <c r="A31" s="11" t="s">
        <v>61</v>
      </c>
      <c r="B31" s="12"/>
      <c r="C31" s="12"/>
      <c r="D31" s="13">
        <f>SUM(D32:D35)</f>
        <v>81363208</v>
      </c>
      <c r="E31" s="13">
        <f t="shared" ref="E31:I31" si="15">SUM(E32:E35)</f>
        <v>61399308</v>
      </c>
      <c r="F31" s="13">
        <f t="shared" si="15"/>
        <v>19963900</v>
      </c>
      <c r="G31" s="13">
        <f t="shared" si="15"/>
        <v>57945975.240000002</v>
      </c>
      <c r="H31" s="13">
        <f t="shared" si="15"/>
        <v>43692096.910000004</v>
      </c>
      <c r="I31" s="13">
        <f t="shared" si="15"/>
        <v>14253878.33</v>
      </c>
      <c r="J31" s="26"/>
    </row>
    <row r="32" spans="1:10" ht="25.5" x14ac:dyDescent="0.25">
      <c r="A32" s="15" t="s">
        <v>62</v>
      </c>
      <c r="B32" s="16" t="s">
        <v>63</v>
      </c>
      <c r="C32" s="16" t="s">
        <v>64</v>
      </c>
      <c r="D32" s="17">
        <f>SUM(E32:F32)</f>
        <v>5417229</v>
      </c>
      <c r="E32" s="17">
        <v>920929</v>
      </c>
      <c r="F32" s="17">
        <v>4496300</v>
      </c>
      <c r="G32" s="17">
        <f>SUM(H32:I32)</f>
        <v>2725860.9899999998</v>
      </c>
      <c r="H32" s="17">
        <v>463396.4</v>
      </c>
      <c r="I32" s="18">
        <v>2262464.59</v>
      </c>
      <c r="J32" s="26"/>
    </row>
    <row r="33" spans="1:10" ht="38.25" x14ac:dyDescent="0.25">
      <c r="A33" s="15" t="s">
        <v>65</v>
      </c>
      <c r="B33" s="16" t="s">
        <v>63</v>
      </c>
      <c r="C33" s="16" t="s">
        <v>66</v>
      </c>
      <c r="D33" s="17">
        <f t="shared" ref="D33:D35" si="16">SUM(E33:F33)</f>
        <v>10613608</v>
      </c>
      <c r="E33" s="17">
        <v>318408</v>
      </c>
      <c r="F33" s="17">
        <v>10295200</v>
      </c>
      <c r="G33" s="17">
        <f t="shared" ref="G33:G35" si="17">SUM(H33:I33)</f>
        <v>7029910.9100000001</v>
      </c>
      <c r="H33" s="17">
        <v>210897.17</v>
      </c>
      <c r="I33" s="18">
        <v>6819013.7400000002</v>
      </c>
      <c r="J33" s="26"/>
    </row>
    <row r="34" spans="1:10" ht="102" x14ac:dyDescent="0.25">
      <c r="A34" s="15" t="s">
        <v>67</v>
      </c>
      <c r="B34" s="16" t="s">
        <v>63</v>
      </c>
      <c r="C34" s="16" t="s">
        <v>68</v>
      </c>
      <c r="D34" s="17">
        <f t="shared" si="16"/>
        <v>5332371</v>
      </c>
      <c r="E34" s="17">
        <v>159971</v>
      </c>
      <c r="F34" s="17">
        <v>5172400</v>
      </c>
      <c r="G34" s="17">
        <f t="shared" si="17"/>
        <v>5332371</v>
      </c>
      <c r="H34" s="17">
        <v>159971</v>
      </c>
      <c r="I34" s="18">
        <v>5172400</v>
      </c>
      <c r="J34" s="26"/>
    </row>
    <row r="35" spans="1:10" ht="25.5" x14ac:dyDescent="0.25">
      <c r="A35" s="15" t="s">
        <v>69</v>
      </c>
      <c r="B35" s="16" t="s">
        <v>70</v>
      </c>
      <c r="C35" s="16" t="s">
        <v>71</v>
      </c>
      <c r="D35" s="17">
        <f t="shared" si="16"/>
        <v>60000000</v>
      </c>
      <c r="E35" s="17">
        <v>60000000</v>
      </c>
      <c r="F35" s="17">
        <v>0</v>
      </c>
      <c r="G35" s="17">
        <f t="shared" si="17"/>
        <v>42857832.340000004</v>
      </c>
      <c r="H35" s="17">
        <v>42857832.340000004</v>
      </c>
      <c r="I35" s="18">
        <v>0</v>
      </c>
      <c r="J35" s="26"/>
    </row>
    <row r="36" spans="1:10" x14ac:dyDescent="0.25">
      <c r="A36" s="7" t="s">
        <v>72</v>
      </c>
      <c r="B36" s="8"/>
      <c r="C36" s="8"/>
      <c r="D36" s="9">
        <f>D37+D40+D43+D46</f>
        <v>2396549542.7600002</v>
      </c>
      <c r="E36" s="9">
        <f t="shared" ref="E36:I36" si="18">E37+E40+E43+E46</f>
        <v>726027214.12</v>
      </c>
      <c r="F36" s="9">
        <f t="shared" si="18"/>
        <v>1670522328.6399999</v>
      </c>
      <c r="G36" s="9">
        <f t="shared" si="18"/>
        <v>919144647.11999989</v>
      </c>
      <c r="H36" s="9">
        <f t="shared" si="18"/>
        <v>105160361.53</v>
      </c>
      <c r="I36" s="9">
        <f t="shared" si="18"/>
        <v>813984285.58999991</v>
      </c>
      <c r="J36" s="26"/>
    </row>
    <row r="37" spans="1:10" x14ac:dyDescent="0.25">
      <c r="A37" s="11" t="s">
        <v>73</v>
      </c>
      <c r="B37" s="12"/>
      <c r="C37" s="12"/>
      <c r="D37" s="13">
        <f>SUM(D38:D39)</f>
        <v>209352994.12</v>
      </c>
      <c r="E37" s="13">
        <f t="shared" ref="E37:I37" si="19">SUM(E38:E39)</f>
        <v>132380594.12</v>
      </c>
      <c r="F37" s="13">
        <f t="shared" si="19"/>
        <v>76972400</v>
      </c>
      <c r="G37" s="13">
        <f t="shared" si="19"/>
        <v>23164556.879999999</v>
      </c>
      <c r="H37" s="13">
        <f t="shared" si="19"/>
        <v>23164556.879999999</v>
      </c>
      <c r="I37" s="13">
        <f t="shared" si="19"/>
        <v>0</v>
      </c>
      <c r="J37" s="26"/>
    </row>
    <row r="38" spans="1:10" ht="25.5" x14ac:dyDescent="0.25">
      <c r="A38" s="15" t="s">
        <v>74</v>
      </c>
      <c r="B38" s="16" t="s">
        <v>70</v>
      </c>
      <c r="C38" s="16" t="s">
        <v>75</v>
      </c>
      <c r="D38" s="17">
        <f>SUM(E38:F38)</f>
        <v>130000000</v>
      </c>
      <c r="E38" s="17">
        <v>130000000</v>
      </c>
      <c r="F38" s="17">
        <v>0</v>
      </c>
      <c r="G38" s="17">
        <f>SUM(H38:I38)</f>
        <v>0</v>
      </c>
      <c r="H38" s="17">
        <v>0</v>
      </c>
      <c r="I38" s="18">
        <v>0</v>
      </c>
      <c r="J38" s="26"/>
    </row>
    <row r="39" spans="1:10" ht="38.25" x14ac:dyDescent="0.25">
      <c r="A39" s="15" t="s">
        <v>76</v>
      </c>
      <c r="B39" s="16" t="s">
        <v>22</v>
      </c>
      <c r="C39" s="16" t="s">
        <v>77</v>
      </c>
      <c r="D39" s="17">
        <f>SUM(E39:F39)</f>
        <v>79352994.120000005</v>
      </c>
      <c r="E39" s="17">
        <v>2380594.12</v>
      </c>
      <c r="F39" s="17">
        <v>76972400</v>
      </c>
      <c r="G39" s="17">
        <f>SUM(H39:I39)</f>
        <v>23164556.879999999</v>
      </c>
      <c r="H39" s="17">
        <v>23164556.879999999</v>
      </c>
      <c r="I39" s="18">
        <v>0</v>
      </c>
      <c r="J39" s="26"/>
    </row>
    <row r="40" spans="1:10" ht="25.5" x14ac:dyDescent="0.25">
      <c r="A40" s="11" t="s">
        <v>78</v>
      </c>
      <c r="B40" s="12"/>
      <c r="C40" s="12"/>
      <c r="D40" s="13">
        <f>SUM(D41:D42)</f>
        <v>501062990</v>
      </c>
      <c r="E40" s="13">
        <f t="shared" ref="E40:I40" si="20">SUM(E41:E42)</f>
        <v>8281890</v>
      </c>
      <c r="F40" s="13">
        <f t="shared" si="20"/>
        <v>492781100</v>
      </c>
      <c r="G40" s="13">
        <f t="shared" si="20"/>
        <v>151382359.66</v>
      </c>
      <c r="H40" s="13">
        <f t="shared" si="20"/>
        <v>752900.38</v>
      </c>
      <c r="I40" s="13">
        <f t="shared" si="20"/>
        <v>150629459.28</v>
      </c>
      <c r="J40" s="26"/>
    </row>
    <row r="41" spans="1:10" ht="63.75" x14ac:dyDescent="0.25">
      <c r="A41" s="15" t="s">
        <v>79</v>
      </c>
      <c r="B41" s="16" t="s">
        <v>70</v>
      </c>
      <c r="C41" s="16" t="s">
        <v>80</v>
      </c>
      <c r="D41" s="17">
        <f>SUM(E41:F41)</f>
        <v>225000000</v>
      </c>
      <c r="E41" s="17">
        <v>0</v>
      </c>
      <c r="F41" s="17">
        <v>225000000</v>
      </c>
      <c r="G41" s="17">
        <f>SUM(H41:I41)</f>
        <v>126285680.5</v>
      </c>
      <c r="H41" s="17">
        <v>0</v>
      </c>
      <c r="I41" s="18">
        <v>126285680.5</v>
      </c>
      <c r="J41" s="26"/>
    </row>
    <row r="42" spans="1:10" s="32" customFormat="1" ht="38.25" x14ac:dyDescent="0.25">
      <c r="A42" s="27" t="s">
        <v>81</v>
      </c>
      <c r="B42" s="28" t="s">
        <v>70</v>
      </c>
      <c r="C42" s="28" t="s">
        <v>82</v>
      </c>
      <c r="D42" s="29">
        <f>SUM(E42:F42)</f>
        <v>276062990</v>
      </c>
      <c r="E42" s="29">
        <f>8281889.98+0.02</f>
        <v>8281890</v>
      </c>
      <c r="F42" s="29">
        <f>267781100.02-0.02</f>
        <v>267781100</v>
      </c>
      <c r="G42" s="29">
        <f>SUM(H42:I42)</f>
        <v>25096679.16</v>
      </c>
      <c r="H42" s="29">
        <v>752900.38</v>
      </c>
      <c r="I42" s="30">
        <v>24343778.780000001</v>
      </c>
      <c r="J42" s="31"/>
    </row>
    <row r="43" spans="1:10" ht="38.25" x14ac:dyDescent="0.25">
      <c r="A43" s="11" t="s">
        <v>83</v>
      </c>
      <c r="B43" s="12"/>
      <c r="C43" s="12"/>
      <c r="D43" s="13">
        <f>SUM(D44:D45)</f>
        <v>778093128.63999999</v>
      </c>
      <c r="E43" s="13">
        <f t="shared" ref="E43:I43" si="21">SUM(E44:E45)</f>
        <v>490231500</v>
      </c>
      <c r="F43" s="13">
        <f t="shared" si="21"/>
        <v>287861628.63999999</v>
      </c>
      <c r="G43" s="13">
        <f t="shared" si="21"/>
        <v>165223845.5</v>
      </c>
      <c r="H43" s="13">
        <f t="shared" si="21"/>
        <v>63867244.840000004</v>
      </c>
      <c r="I43" s="13">
        <f t="shared" si="21"/>
        <v>101356600.66</v>
      </c>
      <c r="J43" s="26"/>
    </row>
    <row r="44" spans="1:10" ht="63.75" x14ac:dyDescent="0.25">
      <c r="A44" s="15" t="s">
        <v>84</v>
      </c>
      <c r="B44" s="16" t="s">
        <v>70</v>
      </c>
      <c r="C44" s="16" t="s">
        <v>85</v>
      </c>
      <c r="D44" s="17">
        <f>SUM(E44:F44)</f>
        <v>287861628.63999999</v>
      </c>
      <c r="E44" s="17">
        <v>0</v>
      </c>
      <c r="F44" s="17">
        <v>287861628.63999999</v>
      </c>
      <c r="G44" s="17">
        <f>SUM(H44:I44)</f>
        <v>101356600.66</v>
      </c>
      <c r="H44" s="17">
        <v>0</v>
      </c>
      <c r="I44" s="18">
        <v>101356600.66</v>
      </c>
      <c r="J44" s="26"/>
    </row>
    <row r="45" spans="1:10" ht="51" x14ac:dyDescent="0.25">
      <c r="A45" s="15" t="s">
        <v>86</v>
      </c>
      <c r="B45" s="16" t="s">
        <v>70</v>
      </c>
      <c r="C45" s="16" t="s">
        <v>87</v>
      </c>
      <c r="D45" s="17">
        <f>SUM(E45:F45)</f>
        <v>490231500</v>
      </c>
      <c r="E45" s="17">
        <v>490231500</v>
      </c>
      <c r="F45" s="17">
        <v>0</v>
      </c>
      <c r="G45" s="17">
        <f>SUM(H45:I45)</f>
        <v>63867244.840000004</v>
      </c>
      <c r="H45" s="17">
        <v>63867244.840000004</v>
      </c>
      <c r="I45" s="18">
        <v>0</v>
      </c>
      <c r="J45" s="26"/>
    </row>
    <row r="46" spans="1:10" x14ac:dyDescent="0.25">
      <c r="A46" s="11" t="s">
        <v>88</v>
      </c>
      <c r="B46" s="12"/>
      <c r="C46" s="12"/>
      <c r="D46" s="13">
        <f>SUM(D47:D48)</f>
        <v>908040430</v>
      </c>
      <c r="E46" s="13">
        <f t="shared" ref="E46:I46" si="22">SUM(E47:E48)</f>
        <v>95133230</v>
      </c>
      <c r="F46" s="13">
        <f t="shared" si="22"/>
        <v>812907200</v>
      </c>
      <c r="G46" s="13">
        <f t="shared" si="22"/>
        <v>579373885.07999992</v>
      </c>
      <c r="H46" s="13">
        <f t="shared" si="22"/>
        <v>17375659.43</v>
      </c>
      <c r="I46" s="13">
        <f t="shared" si="22"/>
        <v>561998225.64999998</v>
      </c>
      <c r="J46" s="26"/>
    </row>
    <row r="47" spans="1:10" ht="38.25" x14ac:dyDescent="0.25">
      <c r="A47" s="15" t="s">
        <v>89</v>
      </c>
      <c r="B47" s="16" t="s">
        <v>70</v>
      </c>
      <c r="C47" s="16" t="s">
        <v>90</v>
      </c>
      <c r="D47" s="17">
        <f>SUM(E47:F47)</f>
        <v>838040430</v>
      </c>
      <c r="E47" s="17">
        <v>25133230</v>
      </c>
      <c r="F47" s="17">
        <v>812907200</v>
      </c>
      <c r="G47" s="17">
        <f>SUM(H47:I47)</f>
        <v>579373885.07999992</v>
      </c>
      <c r="H47" s="17">
        <v>17375659.43</v>
      </c>
      <c r="I47" s="18">
        <v>561998225.64999998</v>
      </c>
      <c r="J47" s="26"/>
    </row>
    <row r="48" spans="1:10" ht="51" x14ac:dyDescent="0.25">
      <c r="A48" s="15" t="s">
        <v>91</v>
      </c>
      <c r="B48" s="16" t="s">
        <v>70</v>
      </c>
      <c r="C48" s="16" t="s">
        <v>92</v>
      </c>
      <c r="D48" s="17">
        <f>SUM(E48:F48)</f>
        <v>70000000</v>
      </c>
      <c r="E48" s="17">
        <v>70000000</v>
      </c>
      <c r="F48" s="17">
        <v>0</v>
      </c>
      <c r="G48" s="17">
        <f>SUM(H48:I48)</f>
        <v>0</v>
      </c>
      <c r="H48" s="17">
        <v>0</v>
      </c>
      <c r="I48" s="18">
        <v>0</v>
      </c>
      <c r="J48" s="26"/>
    </row>
    <row r="49" spans="1:10" x14ac:dyDescent="0.25">
      <c r="A49" s="7" t="s">
        <v>93</v>
      </c>
      <c r="B49" s="8"/>
      <c r="C49" s="8"/>
      <c r="D49" s="9">
        <f>D50+D54+D57+D62+D65+D72+D75</f>
        <v>2872786394.52</v>
      </c>
      <c r="E49" s="9">
        <f t="shared" ref="E49:I49" si="23">E50+E54+E57+E62+E65+E72+E75</f>
        <v>833691924.51999998</v>
      </c>
      <c r="F49" s="9">
        <f t="shared" si="23"/>
        <v>2039094470</v>
      </c>
      <c r="G49" s="9">
        <f t="shared" si="23"/>
        <v>1180842895.1700001</v>
      </c>
      <c r="H49" s="9">
        <f t="shared" si="23"/>
        <v>367064196.73000002</v>
      </c>
      <c r="I49" s="9">
        <f t="shared" si="23"/>
        <v>813778698.44000006</v>
      </c>
      <c r="J49" s="26"/>
    </row>
    <row r="50" spans="1:10" ht="25.5" x14ac:dyDescent="0.25">
      <c r="A50" s="11" t="s">
        <v>94</v>
      </c>
      <c r="B50" s="12"/>
      <c r="C50" s="12"/>
      <c r="D50" s="13">
        <f>SUM(D51:D53)</f>
        <v>48663500</v>
      </c>
      <c r="E50" s="13">
        <f t="shared" ref="E50:I50" si="24">SUM(E51:E53)</f>
        <v>29568400</v>
      </c>
      <c r="F50" s="13">
        <f t="shared" si="24"/>
        <v>19095100</v>
      </c>
      <c r="G50" s="13">
        <f t="shared" si="24"/>
        <v>35421409.270000003</v>
      </c>
      <c r="H50" s="13">
        <f t="shared" si="24"/>
        <v>21100084.27</v>
      </c>
      <c r="I50" s="13">
        <f t="shared" si="24"/>
        <v>14321325</v>
      </c>
      <c r="J50" s="26"/>
    </row>
    <row r="51" spans="1:10" ht="25.5" x14ac:dyDescent="0.25">
      <c r="A51" s="15" t="s">
        <v>21</v>
      </c>
      <c r="B51" s="16" t="s">
        <v>51</v>
      </c>
      <c r="C51" s="16" t="s">
        <v>95</v>
      </c>
      <c r="D51" s="17">
        <f>SUM(E51:F51)</f>
        <v>2361100</v>
      </c>
      <c r="E51" s="17">
        <v>2361100</v>
      </c>
      <c r="F51" s="17">
        <v>0</v>
      </c>
      <c r="G51" s="17">
        <f>SUM(H51:I51)</f>
        <v>1115800</v>
      </c>
      <c r="H51" s="17">
        <v>1115800</v>
      </c>
      <c r="I51" s="18">
        <v>0</v>
      </c>
      <c r="J51" s="26"/>
    </row>
    <row r="52" spans="1:10" ht="63.75" x14ac:dyDescent="0.25">
      <c r="A52" s="15" t="s">
        <v>96</v>
      </c>
      <c r="B52" s="16" t="s">
        <v>51</v>
      </c>
      <c r="C52" s="16" t="s">
        <v>97</v>
      </c>
      <c r="D52" s="17">
        <f t="shared" ref="D52:D53" si="25">SUM(E52:F52)</f>
        <v>1000000</v>
      </c>
      <c r="E52" s="17">
        <v>1000000</v>
      </c>
      <c r="F52" s="17">
        <v>0</v>
      </c>
      <c r="G52" s="17">
        <f t="shared" ref="G52:G53" si="26">SUM(H52:I52)</f>
        <v>328809.27</v>
      </c>
      <c r="H52" s="17">
        <v>328809.27</v>
      </c>
      <c r="I52" s="18">
        <v>0</v>
      </c>
      <c r="J52" s="26"/>
    </row>
    <row r="53" spans="1:10" ht="25.5" x14ac:dyDescent="0.25">
      <c r="A53" s="15" t="s">
        <v>98</v>
      </c>
      <c r="B53" s="16" t="s">
        <v>51</v>
      </c>
      <c r="C53" s="16" t="s">
        <v>99</v>
      </c>
      <c r="D53" s="17">
        <f t="shared" si="25"/>
        <v>45302400</v>
      </c>
      <c r="E53" s="17">
        <v>26207300</v>
      </c>
      <c r="F53" s="17">
        <v>19095100</v>
      </c>
      <c r="G53" s="17">
        <f t="shared" si="26"/>
        <v>33976800</v>
      </c>
      <c r="H53" s="17">
        <v>19655475</v>
      </c>
      <c r="I53" s="18">
        <v>14321325</v>
      </c>
      <c r="J53" s="26"/>
    </row>
    <row r="54" spans="1:10" ht="25.5" x14ac:dyDescent="0.25">
      <c r="A54" s="11" t="s">
        <v>100</v>
      </c>
      <c r="B54" s="12"/>
      <c r="C54" s="12"/>
      <c r="D54" s="13">
        <f>SUM(D55:D56)</f>
        <v>161015800</v>
      </c>
      <c r="E54" s="13">
        <f t="shared" ref="E54:I54" si="27">SUM(E55:E56)</f>
        <v>2934000</v>
      </c>
      <c r="F54" s="13">
        <f t="shared" si="27"/>
        <v>158081800</v>
      </c>
      <c r="G54" s="13">
        <f t="shared" si="27"/>
        <v>69507100</v>
      </c>
      <c r="H54" s="13">
        <f t="shared" si="27"/>
        <v>1523720.25</v>
      </c>
      <c r="I54" s="13">
        <f t="shared" si="27"/>
        <v>67983379.75</v>
      </c>
      <c r="J54" s="26"/>
    </row>
    <row r="55" spans="1:10" ht="38.25" x14ac:dyDescent="0.25">
      <c r="A55" s="15" t="s">
        <v>101</v>
      </c>
      <c r="B55" s="16" t="s">
        <v>51</v>
      </c>
      <c r="C55" s="16" t="s">
        <v>102</v>
      </c>
      <c r="D55" s="17">
        <f>SUM(E55:F55)</f>
        <v>63217100</v>
      </c>
      <c r="E55" s="17">
        <v>0</v>
      </c>
      <c r="F55" s="17">
        <v>63217100</v>
      </c>
      <c r="G55" s="17">
        <f>SUM(H55:I55)</f>
        <v>18717100</v>
      </c>
      <c r="H55" s="17">
        <v>0</v>
      </c>
      <c r="I55" s="18">
        <v>18717100</v>
      </c>
      <c r="J55" s="26"/>
    </row>
    <row r="56" spans="1:10" ht="63.75" x14ac:dyDescent="0.25">
      <c r="A56" s="15" t="s">
        <v>103</v>
      </c>
      <c r="B56" s="16" t="s">
        <v>51</v>
      </c>
      <c r="C56" s="16" t="s">
        <v>104</v>
      </c>
      <c r="D56" s="17">
        <f>SUM(E56:F56)</f>
        <v>97798700</v>
      </c>
      <c r="E56" s="17">
        <v>2934000</v>
      </c>
      <c r="F56" s="17">
        <v>94864700</v>
      </c>
      <c r="G56" s="17">
        <f>SUM(H56:I56)</f>
        <v>50790000</v>
      </c>
      <c r="H56" s="17">
        <v>1523720.25</v>
      </c>
      <c r="I56" s="18">
        <v>49266279.75</v>
      </c>
      <c r="J56" s="26"/>
    </row>
    <row r="57" spans="1:10" ht="25.5" x14ac:dyDescent="0.25">
      <c r="A57" s="11" t="s">
        <v>105</v>
      </c>
      <c r="B57" s="12"/>
      <c r="C57" s="12"/>
      <c r="D57" s="13">
        <f>SUM(D58:D61)</f>
        <v>698257800</v>
      </c>
      <c r="E57" s="13">
        <f t="shared" ref="E57:I57" si="28">SUM(E58:E61)</f>
        <v>315000000</v>
      </c>
      <c r="F57" s="13">
        <f t="shared" si="28"/>
        <v>383257800</v>
      </c>
      <c r="G57" s="13">
        <f t="shared" si="28"/>
        <v>236745233.17000002</v>
      </c>
      <c r="H57" s="13">
        <f t="shared" si="28"/>
        <v>86077728.890000001</v>
      </c>
      <c r="I57" s="13">
        <f t="shared" si="28"/>
        <v>150667504.28</v>
      </c>
      <c r="J57" s="26"/>
    </row>
    <row r="58" spans="1:10" s="32" customFormat="1" ht="25.5" x14ac:dyDescent="0.25">
      <c r="A58" s="27" t="s">
        <v>106</v>
      </c>
      <c r="B58" s="28" t="s">
        <v>51</v>
      </c>
      <c r="C58" s="28" t="s">
        <v>107</v>
      </c>
      <c r="D58" s="29">
        <f>SUM(E58:F58)</f>
        <v>45000000</v>
      </c>
      <c r="E58" s="29">
        <v>45000000</v>
      </c>
      <c r="F58" s="29">
        <v>0</v>
      </c>
      <c r="G58" s="29">
        <f>SUM(H58:I58)</f>
        <v>66293.279999999999</v>
      </c>
      <c r="H58" s="29">
        <v>66293.279999999999</v>
      </c>
      <c r="I58" s="30">
        <v>0</v>
      </c>
      <c r="J58" s="31"/>
    </row>
    <row r="59" spans="1:10" s="32" customFormat="1" ht="25.5" x14ac:dyDescent="0.25">
      <c r="A59" s="27" t="s">
        <v>74</v>
      </c>
      <c r="B59" s="28" t="s">
        <v>70</v>
      </c>
      <c r="C59" s="28" t="s">
        <v>108</v>
      </c>
      <c r="D59" s="29">
        <f t="shared" ref="D59:D61" si="29">SUM(E59:F59)</f>
        <v>199639330</v>
      </c>
      <c r="E59" s="29">
        <v>199639330</v>
      </c>
      <c r="F59" s="29">
        <v>0</v>
      </c>
      <c r="G59" s="29">
        <f t="shared" ref="G59:G61" si="30">SUM(H59:I59)</f>
        <v>58491587.020000003</v>
      </c>
      <c r="H59" s="29">
        <v>58491587.020000003</v>
      </c>
      <c r="I59" s="30">
        <v>0</v>
      </c>
      <c r="J59" s="31"/>
    </row>
    <row r="60" spans="1:10" s="32" customFormat="1" ht="38.25" x14ac:dyDescent="0.25">
      <c r="A60" s="27" t="s">
        <v>109</v>
      </c>
      <c r="B60" s="28" t="s">
        <v>51</v>
      </c>
      <c r="C60" s="28" t="s">
        <v>110</v>
      </c>
      <c r="D60" s="29">
        <f t="shared" si="29"/>
        <v>39732200</v>
      </c>
      <c r="E60" s="29">
        <v>0</v>
      </c>
      <c r="F60" s="29">
        <v>39732200</v>
      </c>
      <c r="G60" s="29">
        <f t="shared" si="30"/>
        <v>16305900</v>
      </c>
      <c r="H60" s="29">
        <v>0</v>
      </c>
      <c r="I60" s="30">
        <v>16305900</v>
      </c>
      <c r="J60" s="31"/>
    </row>
    <row r="61" spans="1:10" s="32" customFormat="1" ht="25.5" x14ac:dyDescent="0.25">
      <c r="A61" s="27" t="s">
        <v>111</v>
      </c>
      <c r="B61" s="28" t="s">
        <v>70</v>
      </c>
      <c r="C61" s="28" t="s">
        <v>112</v>
      </c>
      <c r="D61" s="29">
        <f t="shared" si="29"/>
        <v>413886270</v>
      </c>
      <c r="E61" s="29">
        <v>70360670</v>
      </c>
      <c r="F61" s="29">
        <v>343525600</v>
      </c>
      <c r="G61" s="29">
        <f t="shared" si="30"/>
        <v>161881452.87</v>
      </c>
      <c r="H61" s="29">
        <v>27519848.59</v>
      </c>
      <c r="I61" s="30">
        <v>134361604.28</v>
      </c>
      <c r="J61" s="31"/>
    </row>
    <row r="62" spans="1:10" ht="51" x14ac:dyDescent="0.25">
      <c r="A62" s="11" t="s">
        <v>113</v>
      </c>
      <c r="B62" s="12"/>
      <c r="C62" s="12"/>
      <c r="D62" s="13">
        <v>334708400</v>
      </c>
      <c r="E62" s="13">
        <v>85708400</v>
      </c>
      <c r="F62" s="13">
        <v>249000000</v>
      </c>
      <c r="G62" s="13">
        <v>221425308.03</v>
      </c>
      <c r="H62" s="13">
        <v>45702891.789999999</v>
      </c>
      <c r="I62" s="14">
        <v>175722416.24000001</v>
      </c>
      <c r="J62" s="26"/>
    </row>
    <row r="63" spans="1:10" ht="25.5" x14ac:dyDescent="0.25">
      <c r="A63" s="15" t="s">
        <v>74</v>
      </c>
      <c r="B63" s="16" t="s">
        <v>70</v>
      </c>
      <c r="C63" s="16" t="s">
        <v>114</v>
      </c>
      <c r="D63" s="17">
        <f>SUM(E63:F63)</f>
        <v>34708400</v>
      </c>
      <c r="E63" s="17">
        <v>34708400</v>
      </c>
      <c r="F63" s="17">
        <v>0</v>
      </c>
      <c r="G63" s="17">
        <f>SUM(H63:I63)</f>
        <v>9711553.5199999996</v>
      </c>
      <c r="H63" s="17">
        <v>9711553.5199999996</v>
      </c>
      <c r="I63" s="18">
        <v>0</v>
      </c>
      <c r="J63" s="26"/>
    </row>
    <row r="64" spans="1:10" ht="76.5" x14ac:dyDescent="0.25">
      <c r="A64" s="15" t="s">
        <v>115</v>
      </c>
      <c r="B64" s="16" t="s">
        <v>70</v>
      </c>
      <c r="C64" s="16" t="s">
        <v>116</v>
      </c>
      <c r="D64" s="17">
        <f>SUM(E64:F64)</f>
        <v>300000000</v>
      </c>
      <c r="E64" s="17">
        <v>51000000</v>
      </c>
      <c r="F64" s="17">
        <v>249000000</v>
      </c>
      <c r="G64" s="17">
        <f>SUM(H64:I64)</f>
        <v>211713754.51000002</v>
      </c>
      <c r="H64" s="17">
        <v>35991338.270000003</v>
      </c>
      <c r="I64" s="18">
        <v>175722416.24000001</v>
      </c>
      <c r="J64" s="26"/>
    </row>
    <row r="65" spans="1:10" ht="51" x14ac:dyDescent="0.25">
      <c r="A65" s="11" t="s">
        <v>117</v>
      </c>
      <c r="B65" s="12"/>
      <c r="C65" s="12"/>
      <c r="D65" s="13">
        <f>SUM(D66:D71)</f>
        <v>62329620</v>
      </c>
      <c r="E65" s="13">
        <f t="shared" ref="E65:I65" si="31">SUM(E66:E71)</f>
        <v>62329620</v>
      </c>
      <c r="F65" s="13">
        <f t="shared" si="31"/>
        <v>0</v>
      </c>
      <c r="G65" s="13">
        <f t="shared" si="31"/>
        <v>27333700</v>
      </c>
      <c r="H65" s="13">
        <f t="shared" si="31"/>
        <v>27333700</v>
      </c>
      <c r="I65" s="13">
        <f t="shared" si="31"/>
        <v>0</v>
      </c>
      <c r="J65" s="26"/>
    </row>
    <row r="66" spans="1:10" ht="38.25" x14ac:dyDescent="0.25">
      <c r="A66" s="15" t="s">
        <v>118</v>
      </c>
      <c r="B66" s="16" t="s">
        <v>51</v>
      </c>
      <c r="C66" s="16" t="s">
        <v>119</v>
      </c>
      <c r="D66" s="17">
        <f>SUM(E66:F66)</f>
        <v>300000</v>
      </c>
      <c r="E66" s="17">
        <v>300000</v>
      </c>
      <c r="F66" s="17">
        <v>0</v>
      </c>
      <c r="G66" s="17">
        <f>SUM(H66:I66)</f>
        <v>300000</v>
      </c>
      <c r="H66" s="17">
        <v>300000</v>
      </c>
      <c r="I66" s="18">
        <v>0</v>
      </c>
      <c r="J66" s="26"/>
    </row>
    <row r="67" spans="1:10" ht="25.5" x14ac:dyDescent="0.25">
      <c r="A67" s="15" t="s">
        <v>120</v>
      </c>
      <c r="B67" s="16" t="s">
        <v>51</v>
      </c>
      <c r="C67" s="16" t="s">
        <v>121</v>
      </c>
      <c r="D67" s="17">
        <f t="shared" ref="D67:D71" si="32">SUM(E67:F67)</f>
        <v>300000</v>
      </c>
      <c r="E67" s="17">
        <v>300000</v>
      </c>
      <c r="F67" s="17">
        <v>0</v>
      </c>
      <c r="G67" s="17">
        <f t="shared" ref="G67:G71" si="33">SUM(H67:I67)</f>
        <v>300000</v>
      </c>
      <c r="H67" s="17">
        <v>300000</v>
      </c>
      <c r="I67" s="18">
        <v>0</v>
      </c>
      <c r="J67" s="26"/>
    </row>
    <row r="68" spans="1:10" ht="51" x14ac:dyDescent="0.25">
      <c r="A68" s="15" t="s">
        <v>122</v>
      </c>
      <c r="B68" s="16" t="s">
        <v>51</v>
      </c>
      <c r="C68" s="16" t="s">
        <v>123</v>
      </c>
      <c r="D68" s="17">
        <f t="shared" si="32"/>
        <v>43783620</v>
      </c>
      <c r="E68" s="17">
        <v>43783620</v>
      </c>
      <c r="F68" s="17">
        <v>0</v>
      </c>
      <c r="G68" s="17">
        <f t="shared" si="33"/>
        <v>23733700</v>
      </c>
      <c r="H68" s="17">
        <v>23733700</v>
      </c>
      <c r="I68" s="18">
        <v>0</v>
      </c>
      <c r="J68" s="26"/>
    </row>
    <row r="69" spans="1:10" ht="25.5" x14ac:dyDescent="0.25">
      <c r="A69" s="15" t="s">
        <v>124</v>
      </c>
      <c r="B69" s="16" t="s">
        <v>51</v>
      </c>
      <c r="C69" s="16" t="s">
        <v>125</v>
      </c>
      <c r="D69" s="17">
        <f t="shared" si="32"/>
        <v>3000000</v>
      </c>
      <c r="E69" s="17">
        <v>3000000</v>
      </c>
      <c r="F69" s="17">
        <v>0</v>
      </c>
      <c r="G69" s="17">
        <f t="shared" si="33"/>
        <v>3000000</v>
      </c>
      <c r="H69" s="17">
        <v>3000000</v>
      </c>
      <c r="I69" s="18">
        <v>0</v>
      </c>
      <c r="J69" s="26"/>
    </row>
    <row r="70" spans="1:10" ht="51" x14ac:dyDescent="0.25">
      <c r="A70" s="15" t="s">
        <v>126</v>
      </c>
      <c r="B70" s="16" t="s">
        <v>51</v>
      </c>
      <c r="C70" s="16" t="s">
        <v>127</v>
      </c>
      <c r="D70" s="17">
        <f t="shared" si="32"/>
        <v>13200000</v>
      </c>
      <c r="E70" s="17">
        <v>13200000</v>
      </c>
      <c r="F70" s="17">
        <v>0</v>
      </c>
      <c r="G70" s="17">
        <f t="shared" si="33"/>
        <v>0</v>
      </c>
      <c r="H70" s="17">
        <v>0</v>
      </c>
      <c r="I70" s="18">
        <v>0</v>
      </c>
      <c r="J70" s="26"/>
    </row>
    <row r="71" spans="1:10" ht="38.25" x14ac:dyDescent="0.25">
      <c r="A71" s="15" t="s">
        <v>128</v>
      </c>
      <c r="B71" s="16" t="s">
        <v>51</v>
      </c>
      <c r="C71" s="16" t="s">
        <v>129</v>
      </c>
      <c r="D71" s="17">
        <f t="shared" si="32"/>
        <v>1746000</v>
      </c>
      <c r="E71" s="17">
        <v>1746000</v>
      </c>
      <c r="F71" s="17">
        <v>0</v>
      </c>
      <c r="G71" s="17">
        <f t="shared" si="33"/>
        <v>0</v>
      </c>
      <c r="H71" s="17">
        <v>0</v>
      </c>
      <c r="I71" s="18">
        <v>0</v>
      </c>
      <c r="J71" s="26"/>
    </row>
    <row r="72" spans="1:10" ht="25.5" x14ac:dyDescent="0.25">
      <c r="A72" s="11" t="s">
        <v>130</v>
      </c>
      <c r="B72" s="12"/>
      <c r="C72" s="12"/>
      <c r="D72" s="13">
        <f>SUM(D73:D74)</f>
        <v>78395450</v>
      </c>
      <c r="E72" s="13">
        <f t="shared" ref="E72:I72" si="34">SUM(E73:E74)</f>
        <v>36500750</v>
      </c>
      <c r="F72" s="13">
        <f t="shared" si="34"/>
        <v>41894700</v>
      </c>
      <c r="G72" s="13">
        <f t="shared" si="34"/>
        <v>45145601.659999996</v>
      </c>
      <c r="H72" s="13">
        <f t="shared" si="34"/>
        <v>7992257.5300000003</v>
      </c>
      <c r="I72" s="13">
        <f t="shared" si="34"/>
        <v>37153344.130000003</v>
      </c>
      <c r="J72" s="26"/>
    </row>
    <row r="73" spans="1:10" ht="38.25" x14ac:dyDescent="0.25">
      <c r="A73" s="15" t="s">
        <v>131</v>
      </c>
      <c r="B73" s="16" t="s">
        <v>51</v>
      </c>
      <c r="C73" s="16" t="s">
        <v>132</v>
      </c>
      <c r="D73" s="17">
        <f>SUM(E73:F73)</f>
        <v>35205000</v>
      </c>
      <c r="E73" s="17">
        <v>35205000</v>
      </c>
      <c r="F73" s="17">
        <v>0</v>
      </c>
      <c r="G73" s="17">
        <f>SUM(H73:I73)</f>
        <v>6843151.6600000001</v>
      </c>
      <c r="H73" s="17">
        <v>6843151.6600000001</v>
      </c>
      <c r="I73" s="18">
        <v>0</v>
      </c>
      <c r="J73" s="26"/>
    </row>
    <row r="74" spans="1:10" ht="63.75" x14ac:dyDescent="0.25">
      <c r="A74" s="15" t="s">
        <v>133</v>
      </c>
      <c r="B74" s="16" t="s">
        <v>51</v>
      </c>
      <c r="C74" s="16" t="s">
        <v>134</v>
      </c>
      <c r="D74" s="17">
        <f>SUM(E74:F74)</f>
        <v>43190450</v>
      </c>
      <c r="E74" s="17">
        <v>1295750</v>
      </c>
      <c r="F74" s="17">
        <v>41894700</v>
      </c>
      <c r="G74" s="17">
        <f>SUM(H74:I74)</f>
        <v>38302450</v>
      </c>
      <c r="H74" s="17">
        <v>1149105.8700000001</v>
      </c>
      <c r="I74" s="18">
        <v>37153344.130000003</v>
      </c>
      <c r="J74" s="26"/>
    </row>
    <row r="75" spans="1:10" ht="38.25" x14ac:dyDescent="0.25">
      <c r="A75" s="11" t="s">
        <v>135</v>
      </c>
      <c r="B75" s="12"/>
      <c r="C75" s="12"/>
      <c r="D75" s="13">
        <f>SUM(D76:D84)</f>
        <v>1489415824.52</v>
      </c>
      <c r="E75" s="13">
        <f t="shared" ref="E75:I75" si="35">SUM(E76:E84)</f>
        <v>301650754.51999998</v>
      </c>
      <c r="F75" s="13">
        <f t="shared" si="35"/>
        <v>1187765070</v>
      </c>
      <c r="G75" s="13">
        <f t="shared" si="35"/>
        <v>545264543.03999996</v>
      </c>
      <c r="H75" s="13">
        <f t="shared" si="35"/>
        <v>177333814</v>
      </c>
      <c r="I75" s="13">
        <f t="shared" si="35"/>
        <v>367930729.04000002</v>
      </c>
      <c r="J75" s="26"/>
    </row>
    <row r="76" spans="1:10" ht="25.5" x14ac:dyDescent="0.25">
      <c r="A76" s="15" t="s">
        <v>74</v>
      </c>
      <c r="B76" s="16" t="s">
        <v>70</v>
      </c>
      <c r="C76" s="16" t="s">
        <v>136</v>
      </c>
      <c r="D76" s="17">
        <f>SUM(E76:F76)</f>
        <v>7342319.9699999997</v>
      </c>
      <c r="E76" s="17">
        <v>7342319.9699999997</v>
      </c>
      <c r="F76" s="17">
        <v>0</v>
      </c>
      <c r="G76" s="17">
        <f>SUM(H76:I76)</f>
        <v>444877.25</v>
      </c>
      <c r="H76" s="17">
        <v>444877.25</v>
      </c>
      <c r="I76" s="18">
        <v>0</v>
      </c>
      <c r="J76" s="26"/>
    </row>
    <row r="77" spans="1:10" ht="51" x14ac:dyDescent="0.25">
      <c r="A77" s="15" t="s">
        <v>137</v>
      </c>
      <c r="B77" s="16" t="s">
        <v>51</v>
      </c>
      <c r="C77" s="16" t="s">
        <v>138</v>
      </c>
      <c r="D77" s="17">
        <f t="shared" ref="D77:D84" si="36">SUM(E77:F77)</f>
        <v>9543332</v>
      </c>
      <c r="E77" s="17">
        <v>403432</v>
      </c>
      <c r="F77" s="17">
        <v>9139900</v>
      </c>
      <c r="G77" s="17">
        <f t="shared" ref="G77:G84" si="37">SUM(H77:I77)</f>
        <v>9353332</v>
      </c>
      <c r="H77" s="17">
        <v>395400.01</v>
      </c>
      <c r="I77" s="18">
        <v>8957931.9900000002</v>
      </c>
      <c r="J77" s="26"/>
    </row>
    <row r="78" spans="1:10" ht="63.75" x14ac:dyDescent="0.25">
      <c r="A78" s="15" t="s">
        <v>139</v>
      </c>
      <c r="B78" s="16" t="s">
        <v>51</v>
      </c>
      <c r="C78" s="16" t="s">
        <v>140</v>
      </c>
      <c r="D78" s="17">
        <f t="shared" si="36"/>
        <v>190338560</v>
      </c>
      <c r="E78" s="17">
        <v>8046171</v>
      </c>
      <c r="F78" s="17">
        <v>182292389</v>
      </c>
      <c r="G78" s="17">
        <f t="shared" si="37"/>
        <v>90756276</v>
      </c>
      <c r="H78" s="17">
        <v>3836534.86</v>
      </c>
      <c r="I78" s="18">
        <v>86919741.140000001</v>
      </c>
      <c r="J78" s="26"/>
    </row>
    <row r="79" spans="1:10" ht="51" x14ac:dyDescent="0.25">
      <c r="A79" s="15" t="s">
        <v>141</v>
      </c>
      <c r="B79" s="16" t="s">
        <v>51</v>
      </c>
      <c r="C79" s="16" t="s">
        <v>142</v>
      </c>
      <c r="D79" s="17">
        <f t="shared" si="36"/>
        <v>302254402.56</v>
      </c>
      <c r="E79" s="17">
        <v>14202002.560000001</v>
      </c>
      <c r="F79" s="17">
        <v>288052400</v>
      </c>
      <c r="G79" s="17">
        <f t="shared" si="37"/>
        <v>161624816.84999999</v>
      </c>
      <c r="H79" s="17">
        <v>7594251.8799999999</v>
      </c>
      <c r="I79" s="18">
        <v>154030564.97</v>
      </c>
      <c r="J79" s="26"/>
    </row>
    <row r="80" spans="1:10" ht="63.75" x14ac:dyDescent="0.25">
      <c r="A80" s="15" t="s">
        <v>143</v>
      </c>
      <c r="B80" s="16" t="s">
        <v>70</v>
      </c>
      <c r="C80" s="16" t="s">
        <v>144</v>
      </c>
      <c r="D80" s="17">
        <f t="shared" si="36"/>
        <v>437070299.99000001</v>
      </c>
      <c r="E80" s="17">
        <v>263162580.03</v>
      </c>
      <c r="F80" s="17">
        <v>173907719.96000001</v>
      </c>
      <c r="G80" s="17">
        <f t="shared" si="37"/>
        <v>279335240.94</v>
      </c>
      <c r="H80" s="17">
        <v>162424268.81</v>
      </c>
      <c r="I80" s="18">
        <v>116910972.13</v>
      </c>
      <c r="J80" s="26"/>
    </row>
    <row r="81" spans="1:10" s="32" customFormat="1" ht="51" x14ac:dyDescent="0.25">
      <c r="A81" s="27" t="s">
        <v>145</v>
      </c>
      <c r="B81" s="28" t="s">
        <v>51</v>
      </c>
      <c r="C81" s="28" t="s">
        <v>146</v>
      </c>
      <c r="D81" s="29">
        <f t="shared" si="36"/>
        <v>12072640</v>
      </c>
      <c r="E81" s="29">
        <f>8494248.95+0.01</f>
        <v>8494248.959999999</v>
      </c>
      <c r="F81" s="29">
        <f>3578391.05-0.01</f>
        <v>3578391.04</v>
      </c>
      <c r="G81" s="29">
        <f t="shared" si="37"/>
        <v>3750000</v>
      </c>
      <c r="H81" s="29">
        <v>2638481.19</v>
      </c>
      <c r="I81" s="30">
        <v>1111518.81</v>
      </c>
      <c r="J81" s="31"/>
    </row>
    <row r="82" spans="1:10" s="32" customFormat="1" ht="63.75" x14ac:dyDescent="0.25">
      <c r="A82" s="27" t="s">
        <v>147</v>
      </c>
      <c r="B82" s="28" t="s">
        <v>51</v>
      </c>
      <c r="C82" s="28" t="s">
        <v>148</v>
      </c>
      <c r="D82" s="29">
        <f t="shared" si="36"/>
        <v>33683370</v>
      </c>
      <c r="E82" s="29">
        <v>0</v>
      </c>
      <c r="F82" s="29">
        <v>33683370</v>
      </c>
      <c r="G82" s="29">
        <f t="shared" si="37"/>
        <v>0</v>
      </c>
      <c r="H82" s="29">
        <v>0</v>
      </c>
      <c r="I82" s="30">
        <v>0</v>
      </c>
      <c r="J82" s="31"/>
    </row>
    <row r="83" spans="1:10" s="32" customFormat="1" ht="63.75" x14ac:dyDescent="0.25">
      <c r="A83" s="27" t="s">
        <v>143</v>
      </c>
      <c r="B83" s="28" t="s">
        <v>70</v>
      </c>
      <c r="C83" s="28" t="s">
        <v>149</v>
      </c>
      <c r="D83" s="29">
        <f t="shared" si="36"/>
        <v>488293900</v>
      </c>
      <c r="E83" s="29">
        <v>0</v>
      </c>
      <c r="F83" s="29">
        <v>488293900</v>
      </c>
      <c r="G83" s="29">
        <f t="shared" si="37"/>
        <v>0</v>
      </c>
      <c r="H83" s="29">
        <v>0</v>
      </c>
      <c r="I83" s="30">
        <v>0</v>
      </c>
      <c r="J83" s="31"/>
    </row>
    <row r="84" spans="1:10" s="32" customFormat="1" ht="63.75" x14ac:dyDescent="0.25">
      <c r="A84" s="27" t="s">
        <v>150</v>
      </c>
      <c r="B84" s="28" t="s">
        <v>51</v>
      </c>
      <c r="C84" s="28" t="s">
        <v>151</v>
      </c>
      <c r="D84" s="29">
        <f t="shared" si="36"/>
        <v>8817000</v>
      </c>
      <c r="E84" s="29">
        <v>0</v>
      </c>
      <c r="F84" s="29">
        <v>8817000</v>
      </c>
      <c r="G84" s="29">
        <f t="shared" si="37"/>
        <v>0</v>
      </c>
      <c r="H84" s="29">
        <v>0</v>
      </c>
      <c r="I84" s="30">
        <v>0</v>
      </c>
      <c r="J84" s="31"/>
    </row>
    <row r="85" spans="1:10" x14ac:dyDescent="0.25">
      <c r="A85" s="7" t="s">
        <v>152</v>
      </c>
      <c r="B85" s="8"/>
      <c r="C85" s="8"/>
      <c r="D85" s="9">
        <f>D86+D95+D99</f>
        <v>170464633</v>
      </c>
      <c r="E85" s="9">
        <f t="shared" ref="E85:I85" si="38">E86+E95+E99</f>
        <v>11846433</v>
      </c>
      <c r="F85" s="9">
        <f t="shared" si="38"/>
        <v>158618200</v>
      </c>
      <c r="G85" s="9">
        <f t="shared" si="38"/>
        <v>158655287.28999999</v>
      </c>
      <c r="H85" s="9">
        <f t="shared" si="38"/>
        <v>10225392.289999999</v>
      </c>
      <c r="I85" s="9">
        <f t="shared" si="38"/>
        <v>148429895</v>
      </c>
      <c r="J85" s="26"/>
    </row>
    <row r="86" spans="1:10" ht="25.5" x14ac:dyDescent="0.25">
      <c r="A86" s="11" t="s">
        <v>153</v>
      </c>
      <c r="B86" s="12"/>
      <c r="C86" s="12"/>
      <c r="D86" s="13">
        <f>SUM(D87:D94)</f>
        <v>161134453</v>
      </c>
      <c r="E86" s="13">
        <v>10866253</v>
      </c>
      <c r="F86" s="13">
        <v>150268200</v>
      </c>
      <c r="G86" s="13">
        <v>149325107.28999999</v>
      </c>
      <c r="H86" s="13">
        <v>9245212.2899999991</v>
      </c>
      <c r="I86" s="14">
        <v>140079895</v>
      </c>
      <c r="J86" s="26"/>
    </row>
    <row r="87" spans="1:10" ht="89.25" x14ac:dyDescent="0.25">
      <c r="A87" s="15" t="s">
        <v>154</v>
      </c>
      <c r="B87" s="16" t="s">
        <v>155</v>
      </c>
      <c r="C87" s="16" t="s">
        <v>156</v>
      </c>
      <c r="D87" s="17">
        <f>SUM(E87:F87)</f>
        <v>30927840</v>
      </c>
      <c r="E87" s="17">
        <v>927840</v>
      </c>
      <c r="F87" s="17">
        <v>30000000</v>
      </c>
      <c r="G87" s="17">
        <f>SUM(H87:I87)</f>
        <v>30082362.809999999</v>
      </c>
      <c r="H87" s="17">
        <v>902475.56</v>
      </c>
      <c r="I87" s="18">
        <v>29179887.25</v>
      </c>
      <c r="J87" s="26"/>
    </row>
    <row r="88" spans="1:10" s="32" customFormat="1" ht="25.5" x14ac:dyDescent="0.25">
      <c r="A88" s="27" t="s">
        <v>157</v>
      </c>
      <c r="B88" s="28" t="s">
        <v>155</v>
      </c>
      <c r="C88" s="28" t="s">
        <v>158</v>
      </c>
      <c r="D88" s="29">
        <f t="shared" ref="D88:D94" si="39">SUM(E88:F88)</f>
        <v>30115540</v>
      </c>
      <c r="E88" s="29">
        <f>5119640.01-0.01</f>
        <v>5119640</v>
      </c>
      <c r="F88" s="29">
        <f>24995899.99+0.01</f>
        <v>24995900</v>
      </c>
      <c r="G88" s="29">
        <f t="shared" ref="G88:G94" si="40">SUM(H88:I88)</f>
        <v>21386516.490000002</v>
      </c>
      <c r="H88" s="29">
        <v>3635706.53</v>
      </c>
      <c r="I88" s="30">
        <v>17750809.960000001</v>
      </c>
      <c r="J88" s="31"/>
    </row>
    <row r="89" spans="1:10" s="32" customFormat="1" ht="63.75" x14ac:dyDescent="0.25">
      <c r="A89" s="27" t="s">
        <v>159</v>
      </c>
      <c r="B89" s="28" t="s">
        <v>155</v>
      </c>
      <c r="C89" s="28" t="s">
        <v>160</v>
      </c>
      <c r="D89" s="29">
        <f t="shared" si="39"/>
        <v>32088500</v>
      </c>
      <c r="E89" s="29">
        <f>2567099.99+0.01</f>
        <v>2567100</v>
      </c>
      <c r="F89" s="29">
        <f>29521400.01-0.01</f>
        <v>29521400</v>
      </c>
      <c r="G89" s="29">
        <f t="shared" si="40"/>
        <v>32088499.990000002</v>
      </c>
      <c r="H89" s="29">
        <v>2567099.9900000002</v>
      </c>
      <c r="I89" s="30">
        <v>29521400</v>
      </c>
      <c r="J89" s="31"/>
    </row>
    <row r="90" spans="1:10" s="32" customFormat="1" ht="51" x14ac:dyDescent="0.25">
      <c r="A90" s="27" t="s">
        <v>161</v>
      </c>
      <c r="B90" s="28" t="s">
        <v>155</v>
      </c>
      <c r="C90" s="28" t="s">
        <v>162</v>
      </c>
      <c r="D90" s="29">
        <f t="shared" si="39"/>
        <v>23616600</v>
      </c>
      <c r="E90" s="29">
        <f>708500.01-0.01</f>
        <v>708500</v>
      </c>
      <c r="F90" s="29">
        <f>22908099.99+0.01</f>
        <v>22908100</v>
      </c>
      <c r="G90" s="29">
        <f t="shared" si="40"/>
        <v>23616600</v>
      </c>
      <c r="H90" s="29">
        <f>708500.01-0.01</f>
        <v>708500</v>
      </c>
      <c r="I90" s="30">
        <f>22908099.99+0.01</f>
        <v>22908100</v>
      </c>
      <c r="J90" s="31"/>
    </row>
    <row r="91" spans="1:10" s="32" customFormat="1" ht="38.25" x14ac:dyDescent="0.25">
      <c r="A91" s="27" t="s">
        <v>163</v>
      </c>
      <c r="B91" s="28" t="s">
        <v>155</v>
      </c>
      <c r="C91" s="28" t="s">
        <v>164</v>
      </c>
      <c r="D91" s="29">
        <f t="shared" si="39"/>
        <v>5776200</v>
      </c>
      <c r="E91" s="29">
        <v>173300</v>
      </c>
      <c r="F91" s="29">
        <v>5602900</v>
      </c>
      <c r="G91" s="29">
        <f t="shared" si="40"/>
        <v>5776200</v>
      </c>
      <c r="H91" s="29">
        <v>173300</v>
      </c>
      <c r="I91" s="30">
        <v>5602900</v>
      </c>
      <c r="J91" s="31"/>
    </row>
    <row r="92" spans="1:10" s="32" customFormat="1" ht="25.5" x14ac:dyDescent="0.25">
      <c r="A92" s="27" t="s">
        <v>165</v>
      </c>
      <c r="B92" s="28" t="s">
        <v>155</v>
      </c>
      <c r="C92" s="28" t="s">
        <v>166</v>
      </c>
      <c r="D92" s="29">
        <f t="shared" si="39"/>
        <v>17346700</v>
      </c>
      <c r="E92" s="29">
        <v>520400</v>
      </c>
      <c r="F92" s="29">
        <v>16826300</v>
      </c>
      <c r="G92" s="29">
        <f t="shared" si="40"/>
        <v>17346700</v>
      </c>
      <c r="H92" s="29">
        <v>520400</v>
      </c>
      <c r="I92" s="30">
        <v>16826300</v>
      </c>
      <c r="J92" s="31"/>
    </row>
    <row r="93" spans="1:10" s="32" customFormat="1" ht="25.5" x14ac:dyDescent="0.25">
      <c r="A93" s="27" t="s">
        <v>167</v>
      </c>
      <c r="B93" s="28" t="s">
        <v>155</v>
      </c>
      <c r="C93" s="28" t="s">
        <v>168</v>
      </c>
      <c r="D93" s="29">
        <f t="shared" si="39"/>
        <v>10578950</v>
      </c>
      <c r="E93" s="29">
        <v>528950</v>
      </c>
      <c r="F93" s="29">
        <v>10050000</v>
      </c>
      <c r="G93" s="29">
        <f t="shared" si="40"/>
        <v>8344105</v>
      </c>
      <c r="H93" s="29">
        <v>417207.21</v>
      </c>
      <c r="I93" s="30">
        <v>7926897.79</v>
      </c>
      <c r="J93" s="31"/>
    </row>
    <row r="94" spans="1:10" s="32" customFormat="1" ht="25.5" x14ac:dyDescent="0.25">
      <c r="A94" s="27" t="s">
        <v>169</v>
      </c>
      <c r="B94" s="28" t="s">
        <v>155</v>
      </c>
      <c r="C94" s="28" t="s">
        <v>170</v>
      </c>
      <c r="D94" s="29">
        <f t="shared" si="39"/>
        <v>10684123</v>
      </c>
      <c r="E94" s="29">
        <f>320522.99+0.01</f>
        <v>320523</v>
      </c>
      <c r="F94" s="29">
        <f>10363600.01-0.01</f>
        <v>10363600</v>
      </c>
      <c r="G94" s="29">
        <f t="shared" si="40"/>
        <v>10684123</v>
      </c>
      <c r="H94" s="29">
        <f>320522.99+0.01</f>
        <v>320523</v>
      </c>
      <c r="I94" s="30">
        <f>10363600.01-0.01</f>
        <v>10363600</v>
      </c>
      <c r="J94" s="31"/>
    </row>
    <row r="95" spans="1:10" ht="25.5" x14ac:dyDescent="0.25">
      <c r="A95" s="11" t="s">
        <v>171</v>
      </c>
      <c r="B95" s="12"/>
      <c r="C95" s="12"/>
      <c r="D95" s="13">
        <f>SUM(D96:D98)</f>
        <v>2422960</v>
      </c>
      <c r="E95" s="13">
        <f t="shared" ref="E95:I95" si="41">SUM(E96:E98)</f>
        <v>772960</v>
      </c>
      <c r="F95" s="13">
        <f t="shared" si="41"/>
        <v>1650000</v>
      </c>
      <c r="G95" s="13">
        <f t="shared" si="41"/>
        <v>2422960</v>
      </c>
      <c r="H95" s="13">
        <f t="shared" si="41"/>
        <v>772960</v>
      </c>
      <c r="I95" s="13">
        <f t="shared" si="41"/>
        <v>1650000</v>
      </c>
      <c r="J95" s="26"/>
    </row>
    <row r="96" spans="1:10" x14ac:dyDescent="0.25">
      <c r="A96" s="15" t="s">
        <v>172</v>
      </c>
      <c r="B96" s="16" t="s">
        <v>155</v>
      </c>
      <c r="C96" s="16" t="s">
        <v>173</v>
      </c>
      <c r="D96" s="17">
        <f>SUM(E96:F96)</f>
        <v>435000</v>
      </c>
      <c r="E96" s="17">
        <v>435000</v>
      </c>
      <c r="F96" s="17">
        <v>0</v>
      </c>
      <c r="G96" s="17">
        <f>SUM(H96:I96)</f>
        <v>435000</v>
      </c>
      <c r="H96" s="17">
        <v>435000</v>
      </c>
      <c r="I96" s="18">
        <v>0</v>
      </c>
      <c r="J96" s="26"/>
    </row>
    <row r="97" spans="1:10" s="32" customFormat="1" ht="38.25" x14ac:dyDescent="0.25">
      <c r="A97" s="27" t="s">
        <v>174</v>
      </c>
      <c r="B97" s="28" t="s">
        <v>155</v>
      </c>
      <c r="C97" s="28" t="s">
        <v>175</v>
      </c>
      <c r="D97" s="29">
        <f t="shared" ref="D97:D98" si="42">SUM(E97:F97)</f>
        <v>542170</v>
      </c>
      <c r="E97" s="29">
        <v>92170</v>
      </c>
      <c r="F97" s="29">
        <v>450000</v>
      </c>
      <c r="G97" s="29">
        <f t="shared" ref="G97:G98" si="43">SUM(H97:I97)</f>
        <v>542170</v>
      </c>
      <c r="H97" s="29">
        <f>92169.98+0.02</f>
        <v>92170</v>
      </c>
      <c r="I97" s="30">
        <f>450000.02-0.02</f>
        <v>450000</v>
      </c>
      <c r="J97" s="31"/>
    </row>
    <row r="98" spans="1:10" s="32" customFormat="1" ht="38.25" x14ac:dyDescent="0.25">
      <c r="A98" s="27" t="s">
        <v>176</v>
      </c>
      <c r="B98" s="28" t="s">
        <v>155</v>
      </c>
      <c r="C98" s="28" t="s">
        <v>177</v>
      </c>
      <c r="D98" s="29">
        <f t="shared" si="42"/>
        <v>1445790</v>
      </c>
      <c r="E98" s="29">
        <f>245790.02-0.02</f>
        <v>245790</v>
      </c>
      <c r="F98" s="29">
        <f>1199999.98+0.02</f>
        <v>1200000</v>
      </c>
      <c r="G98" s="29">
        <f t="shared" si="43"/>
        <v>1445790</v>
      </c>
      <c r="H98" s="29">
        <f>245790.01-0.01</f>
        <v>245790</v>
      </c>
      <c r="I98" s="30">
        <f>1199999.99+0.01</f>
        <v>1200000</v>
      </c>
      <c r="J98" s="31"/>
    </row>
    <row r="99" spans="1:10" ht="25.5" x14ac:dyDescent="0.25">
      <c r="A99" s="11" t="s">
        <v>178</v>
      </c>
      <c r="B99" s="12"/>
      <c r="C99" s="12"/>
      <c r="D99" s="13">
        <f>D100</f>
        <v>6907220</v>
      </c>
      <c r="E99" s="13">
        <f t="shared" ref="E99:I99" si="44">E100</f>
        <v>207220</v>
      </c>
      <c r="F99" s="13">
        <f t="shared" si="44"/>
        <v>6700000</v>
      </c>
      <c r="G99" s="13">
        <f t="shared" si="44"/>
        <v>6907220</v>
      </c>
      <c r="H99" s="13">
        <f t="shared" si="44"/>
        <v>207220</v>
      </c>
      <c r="I99" s="13">
        <f t="shared" si="44"/>
        <v>6700000</v>
      </c>
      <c r="J99" s="26"/>
    </row>
    <row r="100" spans="1:10" s="32" customFormat="1" ht="76.5" x14ac:dyDescent="0.25">
      <c r="A100" s="27" t="s">
        <v>179</v>
      </c>
      <c r="B100" s="28" t="s">
        <v>155</v>
      </c>
      <c r="C100" s="28" t="s">
        <v>180</v>
      </c>
      <c r="D100" s="29">
        <f>SUM(E100:F100)</f>
        <v>6907220</v>
      </c>
      <c r="E100" s="29">
        <v>207220</v>
      </c>
      <c r="F100" s="29">
        <v>6700000</v>
      </c>
      <c r="G100" s="29">
        <f>SUM(H100:I100)</f>
        <v>6907220</v>
      </c>
      <c r="H100" s="29">
        <f>207220.01-0.01</f>
        <v>207220</v>
      </c>
      <c r="I100" s="30">
        <f>6699999.99+0.01</f>
        <v>6700000</v>
      </c>
      <c r="J100" s="31"/>
    </row>
    <row r="101" spans="1:10" ht="60" x14ac:dyDescent="0.25">
      <c r="A101" s="7" t="s">
        <v>181</v>
      </c>
      <c r="B101" s="8"/>
      <c r="C101" s="8"/>
      <c r="D101" s="9">
        <v>137856602.09</v>
      </c>
      <c r="E101" s="9">
        <v>9122402.0899999999</v>
      </c>
      <c r="F101" s="9">
        <v>128734200</v>
      </c>
      <c r="G101" s="9">
        <v>114923736.61</v>
      </c>
      <c r="H101" s="9">
        <v>8434416.1199999992</v>
      </c>
      <c r="I101" s="10">
        <v>106489320.48999999</v>
      </c>
      <c r="J101" s="26"/>
    </row>
    <row r="102" spans="1:10" ht="25.5" x14ac:dyDescent="0.25">
      <c r="A102" s="11" t="s">
        <v>182</v>
      </c>
      <c r="B102" s="12"/>
      <c r="C102" s="12"/>
      <c r="D102" s="13">
        <f>SUM(D103)</f>
        <v>4861546.4000000004</v>
      </c>
      <c r="E102" s="13">
        <f t="shared" ref="E102:I102" si="45">SUM(E103)</f>
        <v>145846.39999999999</v>
      </c>
      <c r="F102" s="13">
        <f t="shared" si="45"/>
        <v>4715700</v>
      </c>
      <c r="G102" s="13">
        <f t="shared" si="45"/>
        <v>4861546.4000000004</v>
      </c>
      <c r="H102" s="13">
        <f t="shared" si="45"/>
        <v>145846.39999999999</v>
      </c>
      <c r="I102" s="13">
        <f t="shared" si="45"/>
        <v>4715700</v>
      </c>
      <c r="J102" s="26"/>
    </row>
    <row r="103" spans="1:10" ht="89.25" x14ac:dyDescent="0.25">
      <c r="A103" s="15" t="s">
        <v>183</v>
      </c>
      <c r="B103" s="16" t="s">
        <v>184</v>
      </c>
      <c r="C103" s="16" t="s">
        <v>185</v>
      </c>
      <c r="D103" s="17">
        <f>SUM(E103:F103)</f>
        <v>4861546.4000000004</v>
      </c>
      <c r="E103" s="17">
        <v>145846.39999999999</v>
      </c>
      <c r="F103" s="17">
        <v>4715700</v>
      </c>
      <c r="G103" s="17">
        <f>SUM(H103:I103)</f>
        <v>4861546.4000000004</v>
      </c>
      <c r="H103" s="17">
        <v>145846.39999999999</v>
      </c>
      <c r="I103" s="18">
        <v>4715700</v>
      </c>
      <c r="J103" s="26"/>
    </row>
    <row r="104" spans="1:10" ht="38.25" x14ac:dyDescent="0.25">
      <c r="A104" s="11" t="s">
        <v>186</v>
      </c>
      <c r="B104" s="12"/>
      <c r="C104" s="12"/>
      <c r="D104" s="13">
        <f>SUM(D105:D106)</f>
        <v>23278969.079999998</v>
      </c>
      <c r="E104" s="13">
        <f t="shared" ref="E104:I104" si="46">SUM(E105:E106)</f>
        <v>698369.08000000007</v>
      </c>
      <c r="F104" s="13">
        <f t="shared" si="46"/>
        <v>22580600</v>
      </c>
      <c r="G104" s="13">
        <f t="shared" si="46"/>
        <v>14037628.869999999</v>
      </c>
      <c r="H104" s="13">
        <f t="shared" si="46"/>
        <v>421128.87</v>
      </c>
      <c r="I104" s="13">
        <f t="shared" si="46"/>
        <v>13616500</v>
      </c>
      <c r="J104" s="26"/>
    </row>
    <row r="105" spans="1:10" ht="114.75" x14ac:dyDescent="0.25">
      <c r="A105" s="15" t="s">
        <v>187</v>
      </c>
      <c r="B105" s="16" t="s">
        <v>184</v>
      </c>
      <c r="C105" s="16" t="s">
        <v>188</v>
      </c>
      <c r="D105" s="17">
        <f>SUM(E105:F105)</f>
        <v>9241340.2100000009</v>
      </c>
      <c r="E105" s="17">
        <v>277240.21000000002</v>
      </c>
      <c r="F105" s="17">
        <v>8964100</v>
      </c>
      <c r="G105" s="17">
        <f>SUM(H105:I105)</f>
        <v>0</v>
      </c>
      <c r="H105" s="17">
        <v>0</v>
      </c>
      <c r="I105" s="18">
        <v>0</v>
      </c>
      <c r="J105" s="26"/>
    </row>
    <row r="106" spans="1:10" ht="114.75" x14ac:dyDescent="0.25">
      <c r="A106" s="15" t="s">
        <v>189</v>
      </c>
      <c r="B106" s="16" t="s">
        <v>184</v>
      </c>
      <c r="C106" s="16" t="s">
        <v>190</v>
      </c>
      <c r="D106" s="17">
        <f>SUM(E106:F106)</f>
        <v>14037628.869999999</v>
      </c>
      <c r="E106" s="17">
        <v>421128.87</v>
      </c>
      <c r="F106" s="17">
        <v>13616500</v>
      </c>
      <c r="G106" s="17">
        <f>SUM(H106:I106)</f>
        <v>14037628.869999999</v>
      </c>
      <c r="H106" s="17">
        <v>421128.87</v>
      </c>
      <c r="I106" s="18">
        <v>13616500</v>
      </c>
      <c r="J106" s="26"/>
    </row>
    <row r="107" spans="1:10" ht="25.5" x14ac:dyDescent="0.25">
      <c r="A107" s="11" t="s">
        <v>191</v>
      </c>
      <c r="B107" s="12"/>
      <c r="C107" s="12"/>
      <c r="D107" s="13">
        <f>SUM(D108:D113)</f>
        <v>109716086.61</v>
      </c>
      <c r="E107" s="13">
        <f t="shared" ref="E107:I107" si="47">SUM(E108:E113)</f>
        <v>8278186.6099999994</v>
      </c>
      <c r="F107" s="13">
        <f t="shared" si="47"/>
        <v>101437900</v>
      </c>
      <c r="G107" s="13">
        <f t="shared" si="47"/>
        <v>96024561.339999989</v>
      </c>
      <c r="H107" s="13">
        <f t="shared" si="47"/>
        <v>7867440.8499999996</v>
      </c>
      <c r="I107" s="13">
        <f t="shared" si="47"/>
        <v>88157120.49000001</v>
      </c>
      <c r="J107" s="26"/>
    </row>
    <row r="108" spans="1:10" ht="76.5" x14ac:dyDescent="0.25">
      <c r="A108" s="15" t="s">
        <v>192</v>
      </c>
      <c r="B108" s="16" t="s">
        <v>193</v>
      </c>
      <c r="C108" s="16" t="s">
        <v>194</v>
      </c>
      <c r="D108" s="17">
        <f>SUM(E108:F108)</f>
        <v>15024742.27</v>
      </c>
      <c r="E108" s="17">
        <v>450742.27</v>
      </c>
      <c r="F108" s="17">
        <v>14574000</v>
      </c>
      <c r="G108" s="17">
        <f>SUM(H108:I108)</f>
        <v>14812320</v>
      </c>
      <c r="H108" s="17">
        <v>444369.6</v>
      </c>
      <c r="I108" s="18">
        <v>14367950.4</v>
      </c>
      <c r="J108" s="26"/>
    </row>
    <row r="109" spans="1:10" ht="63.75" x14ac:dyDescent="0.25">
      <c r="A109" s="15" t="s">
        <v>195</v>
      </c>
      <c r="B109" s="16" t="s">
        <v>193</v>
      </c>
      <c r="C109" s="16" t="s">
        <v>196</v>
      </c>
      <c r="D109" s="17">
        <f t="shared" ref="D109:D113" si="48">SUM(E109:F109)</f>
        <v>15879381.439999999</v>
      </c>
      <c r="E109" s="17">
        <v>476381.44</v>
      </c>
      <c r="F109" s="17">
        <v>15403000</v>
      </c>
      <c r="G109" s="17">
        <f t="shared" ref="G109:G113" si="49">SUM(H109:I109)</f>
        <v>2400278.44</v>
      </c>
      <c r="H109" s="17">
        <v>72008.350000000006</v>
      </c>
      <c r="I109" s="18">
        <v>2328270.09</v>
      </c>
      <c r="J109" s="26"/>
    </row>
    <row r="110" spans="1:10" ht="89.25" x14ac:dyDescent="0.25">
      <c r="A110" s="15" t="s">
        <v>197</v>
      </c>
      <c r="B110" s="16" t="s">
        <v>193</v>
      </c>
      <c r="C110" s="16" t="s">
        <v>198</v>
      </c>
      <c r="D110" s="17">
        <f t="shared" si="48"/>
        <v>5154639.18</v>
      </c>
      <c r="E110" s="17">
        <v>154639.18</v>
      </c>
      <c r="F110" s="17">
        <v>5000000</v>
      </c>
      <c r="G110" s="17">
        <f t="shared" si="49"/>
        <v>5154639.18</v>
      </c>
      <c r="H110" s="17">
        <v>154639.18</v>
      </c>
      <c r="I110" s="18">
        <v>5000000</v>
      </c>
      <c r="J110" s="26"/>
    </row>
    <row r="111" spans="1:10" ht="102" x14ac:dyDescent="0.25">
      <c r="A111" s="15" t="s">
        <v>199</v>
      </c>
      <c r="B111" s="16" t="s">
        <v>184</v>
      </c>
      <c r="C111" s="16" t="s">
        <v>200</v>
      </c>
      <c r="D111" s="17">
        <f t="shared" si="48"/>
        <v>22409896.91</v>
      </c>
      <c r="E111" s="17">
        <v>672296.91</v>
      </c>
      <c r="F111" s="17">
        <v>21737600</v>
      </c>
      <c r="G111" s="17">
        <f t="shared" si="49"/>
        <v>22409896.91</v>
      </c>
      <c r="H111" s="17">
        <v>672296.91</v>
      </c>
      <c r="I111" s="18">
        <v>21737600</v>
      </c>
      <c r="J111" s="26"/>
    </row>
    <row r="112" spans="1:10" ht="102" x14ac:dyDescent="0.25">
      <c r="A112" s="15" t="s">
        <v>201</v>
      </c>
      <c r="B112" s="16" t="s">
        <v>202</v>
      </c>
      <c r="C112" s="16" t="s">
        <v>203</v>
      </c>
      <c r="D112" s="17">
        <f t="shared" si="48"/>
        <v>46106494.850000001</v>
      </c>
      <c r="E112" s="17">
        <v>1383194.85</v>
      </c>
      <c r="F112" s="17">
        <v>44723300</v>
      </c>
      <c r="G112" s="17">
        <f t="shared" si="49"/>
        <v>46106494.850000001</v>
      </c>
      <c r="H112" s="17">
        <v>1383194.85</v>
      </c>
      <c r="I112" s="18">
        <v>44723300</v>
      </c>
      <c r="J112" s="26"/>
    </row>
    <row r="113" spans="1:10" ht="63.75" x14ac:dyDescent="0.25">
      <c r="A113" s="15" t="s">
        <v>204</v>
      </c>
      <c r="B113" s="16" t="s">
        <v>184</v>
      </c>
      <c r="C113" s="16" t="s">
        <v>205</v>
      </c>
      <c r="D113" s="17">
        <f t="shared" si="48"/>
        <v>5140931.96</v>
      </c>
      <c r="E113" s="17">
        <v>5140931.96</v>
      </c>
      <c r="F113" s="17">
        <v>0</v>
      </c>
      <c r="G113" s="17">
        <f t="shared" si="49"/>
        <v>5140931.96</v>
      </c>
      <c r="H113" s="17">
        <v>5140931.96</v>
      </c>
      <c r="I113" s="18">
        <v>0</v>
      </c>
      <c r="J113" s="26"/>
    </row>
    <row r="114" spans="1:10" ht="30" x14ac:dyDescent="0.25">
      <c r="A114" s="7" t="s">
        <v>206</v>
      </c>
      <c r="B114" s="8"/>
      <c r="C114" s="8"/>
      <c r="D114" s="9">
        <f>D115</f>
        <v>4484845.3600000003</v>
      </c>
      <c r="E114" s="9">
        <f t="shared" ref="E114:I114" si="50">E115</f>
        <v>134545.35999999999</v>
      </c>
      <c r="F114" s="9">
        <f t="shared" si="50"/>
        <v>4350300</v>
      </c>
      <c r="G114" s="9">
        <f t="shared" si="50"/>
        <v>0</v>
      </c>
      <c r="H114" s="9">
        <f t="shared" si="50"/>
        <v>0</v>
      </c>
      <c r="I114" s="9">
        <f t="shared" si="50"/>
        <v>0</v>
      </c>
      <c r="J114" s="26"/>
    </row>
    <row r="115" spans="1:10" ht="38.25" x14ac:dyDescent="0.25">
      <c r="A115" s="11" t="s">
        <v>207</v>
      </c>
      <c r="B115" s="12"/>
      <c r="C115" s="12"/>
      <c r="D115" s="13">
        <f>D116</f>
        <v>4484845.3600000003</v>
      </c>
      <c r="E115" s="13">
        <f t="shared" ref="E115:I115" si="51">E116</f>
        <v>134545.35999999999</v>
      </c>
      <c r="F115" s="13">
        <f t="shared" si="51"/>
        <v>4350300</v>
      </c>
      <c r="G115" s="13">
        <f t="shared" si="51"/>
        <v>0</v>
      </c>
      <c r="H115" s="13">
        <f t="shared" si="51"/>
        <v>0</v>
      </c>
      <c r="I115" s="13">
        <f t="shared" si="51"/>
        <v>0</v>
      </c>
      <c r="J115" s="26"/>
    </row>
    <row r="116" spans="1:10" ht="38.25" x14ac:dyDescent="0.25">
      <c r="A116" s="15" t="s">
        <v>208</v>
      </c>
      <c r="B116" s="16" t="s">
        <v>193</v>
      </c>
      <c r="C116" s="16" t="s">
        <v>209</v>
      </c>
      <c r="D116" s="17">
        <f>SUM(E116:F116)</f>
        <v>4484845.3600000003</v>
      </c>
      <c r="E116" s="17">
        <v>134545.35999999999</v>
      </c>
      <c r="F116" s="17">
        <v>4350300</v>
      </c>
      <c r="G116" s="17">
        <f>SUM(H116:I116)</f>
        <v>0</v>
      </c>
      <c r="H116" s="17">
        <v>0</v>
      </c>
      <c r="I116" s="18">
        <v>0</v>
      </c>
      <c r="J116" s="26"/>
    </row>
    <row r="117" spans="1:10" x14ac:dyDescent="0.25">
      <c r="A117" s="7" t="s">
        <v>210</v>
      </c>
      <c r="B117" s="8"/>
      <c r="C117" s="8"/>
      <c r="D117" s="9">
        <f>D118+D130+D137+D141+D148+D154+D162</f>
        <v>1486063077</v>
      </c>
      <c r="E117" s="9">
        <f t="shared" ref="E117:I117" si="52">E118+E130+E137+E141+E148+E154+E162</f>
        <v>796922497.22000003</v>
      </c>
      <c r="F117" s="9">
        <f t="shared" si="52"/>
        <v>689140579.77999997</v>
      </c>
      <c r="G117" s="9">
        <f t="shared" si="52"/>
        <v>778081760.00999999</v>
      </c>
      <c r="H117" s="9">
        <f t="shared" si="52"/>
        <v>270215808.82999998</v>
      </c>
      <c r="I117" s="9">
        <f t="shared" si="52"/>
        <v>507865951.18000007</v>
      </c>
      <c r="J117" s="26"/>
    </row>
    <row r="118" spans="1:10" ht="25.5" x14ac:dyDescent="0.25">
      <c r="A118" s="11" t="s">
        <v>211</v>
      </c>
      <c r="B118" s="12"/>
      <c r="C118" s="12"/>
      <c r="D118" s="13">
        <f>SUM(D119:D129)</f>
        <v>1192165874</v>
      </c>
      <c r="E118" s="13">
        <f t="shared" ref="E118:I118" si="53">SUM(E119:E129)</f>
        <v>676259194.22000003</v>
      </c>
      <c r="F118" s="13">
        <f t="shared" si="53"/>
        <v>515906679.77999997</v>
      </c>
      <c r="G118" s="13">
        <f t="shared" si="53"/>
        <v>632630371.76999998</v>
      </c>
      <c r="H118" s="13">
        <f t="shared" si="53"/>
        <v>198472814.30000001</v>
      </c>
      <c r="I118" s="13">
        <f t="shared" si="53"/>
        <v>434157557.47000003</v>
      </c>
      <c r="J118" s="26"/>
    </row>
    <row r="119" spans="1:10" ht="25.5" x14ac:dyDescent="0.25">
      <c r="A119" s="15" t="s">
        <v>21</v>
      </c>
      <c r="B119" s="16" t="s">
        <v>42</v>
      </c>
      <c r="C119" s="16" t="s">
        <v>212</v>
      </c>
      <c r="D119" s="17">
        <f>SUM(E119:F119)</f>
        <v>12992900</v>
      </c>
      <c r="E119" s="17">
        <v>12992900</v>
      </c>
      <c r="F119" s="17">
        <v>0</v>
      </c>
      <c r="G119" s="17">
        <f>SUM(H119:I119)</f>
        <v>9743200</v>
      </c>
      <c r="H119" s="17">
        <v>9743200</v>
      </c>
      <c r="I119" s="18">
        <v>0</v>
      </c>
      <c r="J119" s="26"/>
    </row>
    <row r="120" spans="1:10" ht="25.5" x14ac:dyDescent="0.25">
      <c r="A120" s="15" t="s">
        <v>74</v>
      </c>
      <c r="B120" s="16" t="s">
        <v>42</v>
      </c>
      <c r="C120" s="16" t="s">
        <v>213</v>
      </c>
      <c r="D120" s="17">
        <f t="shared" ref="D120:D129" si="54">SUM(E120:F120)</f>
        <v>221351400</v>
      </c>
      <c r="E120" s="17">
        <v>36645420.219999999</v>
      </c>
      <c r="F120" s="17">
        <v>184705979.78</v>
      </c>
      <c r="G120" s="17">
        <f t="shared" ref="G120:G129" si="55">SUM(H120:I120)</f>
        <v>221351400</v>
      </c>
      <c r="H120" s="17">
        <v>36645420.219999999</v>
      </c>
      <c r="I120" s="18">
        <v>184705979.78</v>
      </c>
      <c r="J120" s="26"/>
    </row>
    <row r="121" spans="1:10" ht="25.5" x14ac:dyDescent="0.25">
      <c r="A121" s="15" t="s">
        <v>74</v>
      </c>
      <c r="B121" s="16" t="s">
        <v>70</v>
      </c>
      <c r="C121" s="16" t="s">
        <v>213</v>
      </c>
      <c r="D121" s="17">
        <f t="shared" si="54"/>
        <v>401895995</v>
      </c>
      <c r="E121" s="17">
        <v>401895995</v>
      </c>
      <c r="F121" s="17">
        <v>0</v>
      </c>
      <c r="G121" s="17">
        <f t="shared" si="55"/>
        <v>21628122.780000001</v>
      </c>
      <c r="H121" s="17">
        <v>21628122.780000001</v>
      </c>
      <c r="I121" s="18">
        <v>0</v>
      </c>
      <c r="J121" s="26"/>
    </row>
    <row r="122" spans="1:10" s="32" customFormat="1" ht="140.25" x14ac:dyDescent="0.25">
      <c r="A122" s="27" t="s">
        <v>214</v>
      </c>
      <c r="B122" s="28" t="s">
        <v>42</v>
      </c>
      <c r="C122" s="28" t="s">
        <v>215</v>
      </c>
      <c r="D122" s="29">
        <f t="shared" si="54"/>
        <v>63658660</v>
      </c>
      <c r="E122" s="29">
        <f>1909760.03-0.03</f>
        <v>1909760</v>
      </c>
      <c r="F122" s="29">
        <f>61748899.97+0.03</f>
        <v>61748900</v>
      </c>
      <c r="G122" s="29">
        <f t="shared" si="55"/>
        <v>59887364.659999996</v>
      </c>
      <c r="H122" s="29">
        <v>1796621.15</v>
      </c>
      <c r="I122" s="30">
        <v>58090743.509999998</v>
      </c>
      <c r="J122" s="31"/>
    </row>
    <row r="123" spans="1:10" ht="114.75" x14ac:dyDescent="0.25">
      <c r="A123" s="15" t="s">
        <v>216</v>
      </c>
      <c r="B123" s="16" t="s">
        <v>42</v>
      </c>
      <c r="C123" s="16" t="s">
        <v>217</v>
      </c>
      <c r="D123" s="17">
        <f t="shared" si="54"/>
        <v>21357114</v>
      </c>
      <c r="E123" s="17">
        <v>640714</v>
      </c>
      <c r="F123" s="17">
        <v>20716400</v>
      </c>
      <c r="G123" s="17">
        <f t="shared" si="55"/>
        <v>21357114</v>
      </c>
      <c r="H123" s="17">
        <v>640714</v>
      </c>
      <c r="I123" s="18">
        <v>20716400</v>
      </c>
      <c r="J123" s="26"/>
    </row>
    <row r="124" spans="1:10" ht="102" x14ac:dyDescent="0.25">
      <c r="A124" s="15" t="s">
        <v>218</v>
      </c>
      <c r="B124" s="16" t="s">
        <v>42</v>
      </c>
      <c r="C124" s="16" t="s">
        <v>219</v>
      </c>
      <c r="D124" s="17">
        <f t="shared" si="54"/>
        <v>6000000</v>
      </c>
      <c r="E124" s="17">
        <v>1020000</v>
      </c>
      <c r="F124" s="17">
        <v>4980000</v>
      </c>
      <c r="G124" s="17">
        <f t="shared" si="55"/>
        <v>0</v>
      </c>
      <c r="H124" s="17">
        <v>0</v>
      </c>
      <c r="I124" s="18">
        <v>0</v>
      </c>
      <c r="J124" s="26"/>
    </row>
    <row r="125" spans="1:10" ht="51" x14ac:dyDescent="0.25">
      <c r="A125" s="15" t="s">
        <v>220</v>
      </c>
      <c r="B125" s="16" t="s">
        <v>70</v>
      </c>
      <c r="C125" s="16" t="s">
        <v>221</v>
      </c>
      <c r="D125" s="17">
        <f t="shared" si="54"/>
        <v>293681205</v>
      </c>
      <c r="E125" s="17">
        <v>49925805</v>
      </c>
      <c r="F125" s="17">
        <v>243755400</v>
      </c>
      <c r="G125" s="17">
        <f t="shared" si="55"/>
        <v>205595703.96000001</v>
      </c>
      <c r="H125" s="17">
        <v>34951269.780000001</v>
      </c>
      <c r="I125" s="18">
        <v>170644434.18000001</v>
      </c>
      <c r="J125" s="26"/>
    </row>
    <row r="126" spans="1:10" ht="89.25" x14ac:dyDescent="0.25">
      <c r="A126" s="15" t="s">
        <v>222</v>
      </c>
      <c r="B126" s="16" t="s">
        <v>42</v>
      </c>
      <c r="C126" s="16" t="s">
        <v>223</v>
      </c>
      <c r="D126" s="17">
        <f t="shared" si="54"/>
        <v>910000</v>
      </c>
      <c r="E126" s="17">
        <v>910000</v>
      </c>
      <c r="F126" s="17">
        <v>0</v>
      </c>
      <c r="G126" s="17">
        <f t="shared" si="55"/>
        <v>260000</v>
      </c>
      <c r="H126" s="17">
        <v>260000</v>
      </c>
      <c r="I126" s="18">
        <v>0</v>
      </c>
      <c r="J126" s="26"/>
    </row>
    <row r="127" spans="1:10" ht="63.75" x14ac:dyDescent="0.25">
      <c r="A127" s="15" t="s">
        <v>224</v>
      </c>
      <c r="B127" s="16" t="s">
        <v>42</v>
      </c>
      <c r="C127" s="16" t="s">
        <v>225</v>
      </c>
      <c r="D127" s="17">
        <f t="shared" si="54"/>
        <v>150578300</v>
      </c>
      <c r="E127" s="17">
        <v>150578300</v>
      </c>
      <c r="F127" s="17">
        <v>0</v>
      </c>
      <c r="G127" s="17">
        <f t="shared" si="55"/>
        <v>75719700</v>
      </c>
      <c r="H127" s="17">
        <v>75719700</v>
      </c>
      <c r="I127" s="18">
        <v>0</v>
      </c>
      <c r="J127" s="26"/>
    </row>
    <row r="128" spans="1:10" ht="38.25" x14ac:dyDescent="0.25">
      <c r="A128" s="15" t="s">
        <v>226</v>
      </c>
      <c r="B128" s="16" t="s">
        <v>42</v>
      </c>
      <c r="C128" s="16" t="s">
        <v>227</v>
      </c>
      <c r="D128" s="17">
        <f t="shared" si="54"/>
        <v>10663600</v>
      </c>
      <c r="E128" s="17">
        <v>10663600</v>
      </c>
      <c r="F128" s="17">
        <v>0</v>
      </c>
      <c r="G128" s="17">
        <f t="shared" si="55"/>
        <v>10274799.939999999</v>
      </c>
      <c r="H128" s="17">
        <v>10274799.939999999</v>
      </c>
      <c r="I128" s="18">
        <v>0</v>
      </c>
      <c r="J128" s="26"/>
    </row>
    <row r="129" spans="1:10" ht="25.5" x14ac:dyDescent="0.25">
      <c r="A129" s="15" t="s">
        <v>228</v>
      </c>
      <c r="B129" s="16" t="s">
        <v>42</v>
      </c>
      <c r="C129" s="16" t="s">
        <v>229</v>
      </c>
      <c r="D129" s="17">
        <f t="shared" si="54"/>
        <v>9076700</v>
      </c>
      <c r="E129" s="17">
        <v>9076700</v>
      </c>
      <c r="F129" s="17">
        <v>0</v>
      </c>
      <c r="G129" s="17">
        <f t="shared" si="55"/>
        <v>6812966.4299999997</v>
      </c>
      <c r="H129" s="17">
        <v>6812966.4299999997</v>
      </c>
      <c r="I129" s="18">
        <v>0</v>
      </c>
      <c r="J129" s="26"/>
    </row>
    <row r="130" spans="1:10" ht="25.5" x14ac:dyDescent="0.25">
      <c r="A130" s="11" t="s">
        <v>230</v>
      </c>
      <c r="B130" s="12"/>
      <c r="C130" s="12"/>
      <c r="D130" s="13">
        <f>SUM(D131:D136)</f>
        <v>50432498</v>
      </c>
      <c r="E130" s="13">
        <f t="shared" ref="E130:I130" si="56">SUM(E131:E136)</f>
        <v>40616198</v>
      </c>
      <c r="F130" s="13">
        <f t="shared" si="56"/>
        <v>9816300</v>
      </c>
      <c r="G130" s="13">
        <f t="shared" si="56"/>
        <v>30027634.609999999</v>
      </c>
      <c r="H130" s="13">
        <f t="shared" si="56"/>
        <v>24418964.690000001</v>
      </c>
      <c r="I130" s="13">
        <f t="shared" si="56"/>
        <v>5608669.9199999999</v>
      </c>
      <c r="J130" s="26"/>
    </row>
    <row r="131" spans="1:10" ht="25.5" x14ac:dyDescent="0.25">
      <c r="A131" s="15" t="s">
        <v>21</v>
      </c>
      <c r="B131" s="16" t="s">
        <v>42</v>
      </c>
      <c r="C131" s="16" t="s">
        <v>231</v>
      </c>
      <c r="D131" s="17">
        <f>SUM(E131:F131)</f>
        <v>15786700</v>
      </c>
      <c r="E131" s="17">
        <v>15786700</v>
      </c>
      <c r="F131" s="17">
        <v>0</v>
      </c>
      <c r="G131" s="17">
        <f>SUM(H131:I131)</f>
        <v>10580000</v>
      </c>
      <c r="H131" s="17">
        <v>10580000</v>
      </c>
      <c r="I131" s="18">
        <v>0</v>
      </c>
      <c r="J131" s="26"/>
    </row>
    <row r="132" spans="1:10" ht="38.25" x14ac:dyDescent="0.25">
      <c r="A132" s="15" t="s">
        <v>232</v>
      </c>
      <c r="B132" s="16" t="s">
        <v>42</v>
      </c>
      <c r="C132" s="16" t="s">
        <v>233</v>
      </c>
      <c r="D132" s="17">
        <f t="shared" ref="D132:D136" si="57">SUM(E132:F132)</f>
        <v>750000</v>
      </c>
      <c r="E132" s="17">
        <v>750000</v>
      </c>
      <c r="F132" s="17">
        <v>0</v>
      </c>
      <c r="G132" s="17">
        <f t="shared" ref="G132:G136" si="58">SUM(H132:I132)</f>
        <v>0</v>
      </c>
      <c r="H132" s="17">
        <v>0</v>
      </c>
      <c r="I132" s="18">
        <v>0</v>
      </c>
      <c r="J132" s="26"/>
    </row>
    <row r="133" spans="1:10" ht="38.25" x14ac:dyDescent="0.25">
      <c r="A133" s="15" t="s">
        <v>234</v>
      </c>
      <c r="B133" s="16" t="s">
        <v>42</v>
      </c>
      <c r="C133" s="16" t="s">
        <v>235</v>
      </c>
      <c r="D133" s="17">
        <f t="shared" si="57"/>
        <v>10948400</v>
      </c>
      <c r="E133" s="17">
        <v>10948400</v>
      </c>
      <c r="F133" s="17">
        <v>0</v>
      </c>
      <c r="G133" s="17">
        <f t="shared" si="58"/>
        <v>6865500</v>
      </c>
      <c r="H133" s="17">
        <v>6865500</v>
      </c>
      <c r="I133" s="18">
        <v>0</v>
      </c>
      <c r="J133" s="26"/>
    </row>
    <row r="134" spans="1:10" ht="25.5" x14ac:dyDescent="0.25">
      <c r="A134" s="15" t="s">
        <v>236</v>
      </c>
      <c r="B134" s="16" t="s">
        <v>42</v>
      </c>
      <c r="C134" s="16" t="s">
        <v>237</v>
      </c>
      <c r="D134" s="17">
        <f t="shared" si="57"/>
        <v>12827500</v>
      </c>
      <c r="E134" s="17">
        <v>12827500</v>
      </c>
      <c r="F134" s="17">
        <v>0</v>
      </c>
      <c r="G134" s="17">
        <f t="shared" si="58"/>
        <v>6800000</v>
      </c>
      <c r="H134" s="17">
        <v>6800000</v>
      </c>
      <c r="I134" s="18">
        <v>0</v>
      </c>
      <c r="J134" s="26"/>
    </row>
    <row r="135" spans="1:10" s="32" customFormat="1" ht="76.5" x14ac:dyDescent="0.25">
      <c r="A135" s="27" t="s">
        <v>238</v>
      </c>
      <c r="B135" s="28" t="s">
        <v>42</v>
      </c>
      <c r="C135" s="28" t="s">
        <v>239</v>
      </c>
      <c r="D135" s="29">
        <f t="shared" si="57"/>
        <v>7663609</v>
      </c>
      <c r="E135" s="29">
        <f>229908.99+0.01</f>
        <v>229909</v>
      </c>
      <c r="F135" s="29">
        <f>7433700.01-0.01</f>
        <v>7433700</v>
      </c>
      <c r="G135" s="29">
        <f t="shared" si="58"/>
        <v>3325845.61</v>
      </c>
      <c r="H135" s="29">
        <v>99775.69</v>
      </c>
      <c r="I135" s="30">
        <v>3226069.92</v>
      </c>
      <c r="J135" s="31"/>
    </row>
    <row r="136" spans="1:10" ht="102" x14ac:dyDescent="0.25">
      <c r="A136" s="15" t="s">
        <v>240</v>
      </c>
      <c r="B136" s="16" t="s">
        <v>42</v>
      </c>
      <c r="C136" s="16" t="s">
        <v>241</v>
      </c>
      <c r="D136" s="17">
        <f t="shared" si="57"/>
        <v>2456289</v>
      </c>
      <c r="E136" s="17">
        <v>73689</v>
      </c>
      <c r="F136" s="17">
        <v>2382600</v>
      </c>
      <c r="G136" s="17">
        <f t="shared" si="58"/>
        <v>2456289</v>
      </c>
      <c r="H136" s="17">
        <v>73689</v>
      </c>
      <c r="I136" s="18">
        <v>2382600</v>
      </c>
      <c r="J136" s="26"/>
    </row>
    <row r="137" spans="1:10" ht="25.5" x14ac:dyDescent="0.25">
      <c r="A137" s="11" t="s">
        <v>242</v>
      </c>
      <c r="B137" s="12"/>
      <c r="C137" s="12"/>
      <c r="D137" s="13">
        <f>SUM(D138:D140)</f>
        <v>150920953</v>
      </c>
      <c r="E137" s="13">
        <f t="shared" ref="E137:I137" si="59">SUM(E138:E140)</f>
        <v>23781353</v>
      </c>
      <c r="F137" s="13">
        <f t="shared" si="59"/>
        <v>127139600</v>
      </c>
      <c r="G137" s="13">
        <f t="shared" si="59"/>
        <v>73178545.280000001</v>
      </c>
      <c r="H137" s="13">
        <f t="shared" si="59"/>
        <v>15159794.539999999</v>
      </c>
      <c r="I137" s="13">
        <f t="shared" si="59"/>
        <v>58018750.740000002</v>
      </c>
      <c r="J137" s="26"/>
    </row>
    <row r="138" spans="1:10" ht="25.5" x14ac:dyDescent="0.25">
      <c r="A138" s="15" t="s">
        <v>21</v>
      </c>
      <c r="B138" s="16" t="s">
        <v>42</v>
      </c>
      <c r="C138" s="16" t="s">
        <v>243</v>
      </c>
      <c r="D138" s="17">
        <f>SUM(E138:F138)</f>
        <v>2809800</v>
      </c>
      <c r="E138" s="17">
        <v>2809800</v>
      </c>
      <c r="F138" s="17">
        <v>0</v>
      </c>
      <c r="G138" s="17">
        <f>SUM(H138:I138)</f>
        <v>2350000</v>
      </c>
      <c r="H138" s="17">
        <v>2350000</v>
      </c>
      <c r="I138" s="18">
        <v>0</v>
      </c>
      <c r="J138" s="26"/>
    </row>
    <row r="139" spans="1:10" ht="25.5" x14ac:dyDescent="0.25">
      <c r="A139" s="15" t="s">
        <v>244</v>
      </c>
      <c r="B139" s="16" t="s">
        <v>42</v>
      </c>
      <c r="C139" s="16" t="s">
        <v>245</v>
      </c>
      <c r="D139" s="17">
        <f t="shared" ref="D139:D140" si="60">SUM(E139:F139)</f>
        <v>17039400</v>
      </c>
      <c r="E139" s="17">
        <v>17039400</v>
      </c>
      <c r="F139" s="17">
        <v>0</v>
      </c>
      <c r="G139" s="17">
        <f t="shared" ref="G139:G140" si="61">SUM(H139:I139)</f>
        <v>11015400</v>
      </c>
      <c r="H139" s="17">
        <v>11015400</v>
      </c>
      <c r="I139" s="18">
        <v>0</v>
      </c>
      <c r="J139" s="26"/>
    </row>
    <row r="140" spans="1:10" ht="63.75" x14ac:dyDescent="0.25">
      <c r="A140" s="15" t="s">
        <v>246</v>
      </c>
      <c r="B140" s="16" t="s">
        <v>42</v>
      </c>
      <c r="C140" s="16" t="s">
        <v>247</v>
      </c>
      <c r="D140" s="17">
        <f t="shared" si="60"/>
        <v>131071753</v>
      </c>
      <c r="E140" s="17">
        <v>3932153</v>
      </c>
      <c r="F140" s="17">
        <v>127139600</v>
      </c>
      <c r="G140" s="17">
        <f t="shared" si="61"/>
        <v>59813145.280000001</v>
      </c>
      <c r="H140" s="17">
        <v>1794394.54</v>
      </c>
      <c r="I140" s="18">
        <v>58018750.740000002</v>
      </c>
      <c r="J140" s="26"/>
    </row>
    <row r="141" spans="1:10" ht="25.5" x14ac:dyDescent="0.25">
      <c r="A141" s="11" t="s">
        <v>248</v>
      </c>
      <c r="B141" s="12"/>
      <c r="C141" s="12"/>
      <c r="D141" s="13">
        <f>SUM(D142:D147)</f>
        <v>36324452</v>
      </c>
      <c r="E141" s="13">
        <f t="shared" ref="E141:I141" si="62">SUM(E142:E147)</f>
        <v>36324452</v>
      </c>
      <c r="F141" s="13">
        <f t="shared" si="62"/>
        <v>0</v>
      </c>
      <c r="G141" s="13">
        <f t="shared" si="62"/>
        <v>26345952</v>
      </c>
      <c r="H141" s="13">
        <f t="shared" si="62"/>
        <v>26345952</v>
      </c>
      <c r="I141" s="13">
        <f t="shared" si="62"/>
        <v>0</v>
      </c>
      <c r="J141" s="26"/>
    </row>
    <row r="142" spans="1:10" ht="76.5" x14ac:dyDescent="0.25">
      <c r="A142" s="15" t="s">
        <v>249</v>
      </c>
      <c r="B142" s="16" t="s">
        <v>42</v>
      </c>
      <c r="C142" s="16" t="s">
        <v>250</v>
      </c>
      <c r="D142" s="17">
        <f>SUM(E142:F142)</f>
        <v>1370000</v>
      </c>
      <c r="E142" s="17">
        <v>1370000</v>
      </c>
      <c r="F142" s="17">
        <v>0</v>
      </c>
      <c r="G142" s="17">
        <f>SUM(H142:I142)</f>
        <v>1370000</v>
      </c>
      <c r="H142" s="17">
        <v>1370000</v>
      </c>
      <c r="I142" s="18">
        <v>0</v>
      </c>
      <c r="J142" s="26"/>
    </row>
    <row r="143" spans="1:10" ht="25.5" x14ac:dyDescent="0.25">
      <c r="A143" s="15" t="s">
        <v>21</v>
      </c>
      <c r="B143" s="16" t="s">
        <v>42</v>
      </c>
      <c r="C143" s="16" t="s">
        <v>251</v>
      </c>
      <c r="D143" s="17">
        <f t="shared" ref="D143:D147" si="63">SUM(E143:F143)</f>
        <v>16537000</v>
      </c>
      <c r="E143" s="17">
        <v>16537000</v>
      </c>
      <c r="F143" s="17">
        <v>0</v>
      </c>
      <c r="G143" s="17">
        <f t="shared" ref="G143:G147" si="64">SUM(H143:I143)</f>
        <v>9558500</v>
      </c>
      <c r="H143" s="17">
        <v>9558500</v>
      </c>
      <c r="I143" s="18">
        <v>0</v>
      </c>
      <c r="J143" s="26"/>
    </row>
    <row r="144" spans="1:10" ht="63.75" x14ac:dyDescent="0.25">
      <c r="A144" s="15" t="s">
        <v>252</v>
      </c>
      <c r="B144" s="16" t="s">
        <v>42</v>
      </c>
      <c r="C144" s="16" t="s">
        <v>253</v>
      </c>
      <c r="D144" s="17">
        <f t="shared" si="63"/>
        <v>744300</v>
      </c>
      <c r="E144" s="17">
        <v>744300</v>
      </c>
      <c r="F144" s="17">
        <v>0</v>
      </c>
      <c r="G144" s="17">
        <f t="shared" si="64"/>
        <v>744300</v>
      </c>
      <c r="H144" s="17">
        <v>744300</v>
      </c>
      <c r="I144" s="18">
        <v>0</v>
      </c>
      <c r="J144" s="26"/>
    </row>
    <row r="145" spans="1:10" ht="63.75" x14ac:dyDescent="0.25">
      <c r="A145" s="15" t="s">
        <v>254</v>
      </c>
      <c r="B145" s="16" t="s">
        <v>42</v>
      </c>
      <c r="C145" s="16" t="s">
        <v>255</v>
      </c>
      <c r="D145" s="17">
        <f t="shared" si="63"/>
        <v>3650000</v>
      </c>
      <c r="E145" s="17">
        <v>3650000</v>
      </c>
      <c r="F145" s="17">
        <v>0</v>
      </c>
      <c r="G145" s="17">
        <f t="shared" si="64"/>
        <v>3650000</v>
      </c>
      <c r="H145" s="17">
        <v>3650000</v>
      </c>
      <c r="I145" s="18">
        <v>0</v>
      </c>
      <c r="J145" s="26"/>
    </row>
    <row r="146" spans="1:10" ht="25.5" x14ac:dyDescent="0.25">
      <c r="A146" s="15" t="s">
        <v>256</v>
      </c>
      <c r="B146" s="16" t="s">
        <v>42</v>
      </c>
      <c r="C146" s="16" t="s">
        <v>257</v>
      </c>
      <c r="D146" s="17">
        <f t="shared" si="63"/>
        <v>5566000</v>
      </c>
      <c r="E146" s="17">
        <v>5566000</v>
      </c>
      <c r="F146" s="17">
        <v>0</v>
      </c>
      <c r="G146" s="17">
        <f t="shared" si="64"/>
        <v>5566000</v>
      </c>
      <c r="H146" s="17">
        <v>5566000</v>
      </c>
      <c r="I146" s="18">
        <v>0</v>
      </c>
      <c r="J146" s="26"/>
    </row>
    <row r="147" spans="1:10" ht="38.25" x14ac:dyDescent="0.25">
      <c r="A147" s="15" t="s">
        <v>258</v>
      </c>
      <c r="B147" s="16" t="s">
        <v>42</v>
      </c>
      <c r="C147" s="16" t="s">
        <v>259</v>
      </c>
      <c r="D147" s="17">
        <f t="shared" si="63"/>
        <v>8457152</v>
      </c>
      <c r="E147" s="17">
        <v>8457152</v>
      </c>
      <c r="F147" s="17">
        <v>0</v>
      </c>
      <c r="G147" s="17">
        <f t="shared" si="64"/>
        <v>5457152</v>
      </c>
      <c r="H147" s="17">
        <v>5457152</v>
      </c>
      <c r="I147" s="18">
        <v>0</v>
      </c>
      <c r="J147" s="26"/>
    </row>
    <row r="148" spans="1:10" ht="25.5" x14ac:dyDescent="0.25">
      <c r="A148" s="11" t="s">
        <v>260</v>
      </c>
      <c r="B148" s="12"/>
      <c r="C148" s="12"/>
      <c r="D148" s="13">
        <f>SUM(D149:D153)</f>
        <v>9096800</v>
      </c>
      <c r="E148" s="13">
        <f t="shared" ref="E148:I148" si="65">SUM(E149:E153)</f>
        <v>9096800</v>
      </c>
      <c r="F148" s="13">
        <f t="shared" si="65"/>
        <v>0</v>
      </c>
      <c r="G148" s="13">
        <f t="shared" si="65"/>
        <v>3347455.1</v>
      </c>
      <c r="H148" s="13">
        <f t="shared" si="65"/>
        <v>3347455.1</v>
      </c>
      <c r="I148" s="13">
        <f t="shared" si="65"/>
        <v>0</v>
      </c>
      <c r="J148" s="26"/>
    </row>
    <row r="149" spans="1:10" ht="25.5" x14ac:dyDescent="0.25">
      <c r="A149" s="15" t="s">
        <v>21</v>
      </c>
      <c r="B149" s="16" t="s">
        <v>261</v>
      </c>
      <c r="C149" s="16" t="s">
        <v>262</v>
      </c>
      <c r="D149" s="17">
        <f>SUM(E149:F149)</f>
        <v>3366000</v>
      </c>
      <c r="E149" s="17">
        <v>3366000</v>
      </c>
      <c r="F149" s="17">
        <v>0</v>
      </c>
      <c r="G149" s="17">
        <f>SUM(H149:I149)</f>
        <v>1679500</v>
      </c>
      <c r="H149" s="17">
        <v>1679500</v>
      </c>
      <c r="I149" s="18">
        <v>0</v>
      </c>
      <c r="J149" s="26"/>
    </row>
    <row r="150" spans="1:10" ht="51" x14ac:dyDescent="0.25">
      <c r="A150" s="15" t="s">
        <v>263</v>
      </c>
      <c r="B150" s="16" t="s">
        <v>261</v>
      </c>
      <c r="C150" s="16" t="s">
        <v>264</v>
      </c>
      <c r="D150" s="17">
        <f t="shared" ref="D150:D153" si="66">SUM(E150:F150)</f>
        <v>270000</v>
      </c>
      <c r="E150" s="17">
        <v>270000</v>
      </c>
      <c r="F150" s="17">
        <v>0</v>
      </c>
      <c r="G150" s="17">
        <f t="shared" ref="G150:G152" si="67">SUM(H150:I150)</f>
        <v>38455.1</v>
      </c>
      <c r="H150" s="17">
        <v>38455.1</v>
      </c>
      <c r="I150" s="18">
        <v>0</v>
      </c>
      <c r="J150" s="26"/>
    </row>
    <row r="151" spans="1:10" ht="38.25" x14ac:dyDescent="0.25">
      <c r="A151" s="15" t="s">
        <v>265</v>
      </c>
      <c r="B151" s="16" t="s">
        <v>42</v>
      </c>
      <c r="C151" s="16" t="s">
        <v>266</v>
      </c>
      <c r="D151" s="17">
        <f t="shared" si="66"/>
        <v>2945800</v>
      </c>
      <c r="E151" s="17">
        <v>2945800</v>
      </c>
      <c r="F151" s="17">
        <v>0</v>
      </c>
      <c r="G151" s="17">
        <f t="shared" si="67"/>
        <v>1499500</v>
      </c>
      <c r="H151" s="17">
        <v>1499500</v>
      </c>
      <c r="I151" s="18">
        <v>0</v>
      </c>
      <c r="J151" s="26"/>
    </row>
    <row r="152" spans="1:10" ht="38.25" x14ac:dyDescent="0.25">
      <c r="A152" s="15" t="s">
        <v>267</v>
      </c>
      <c r="B152" s="16" t="s">
        <v>261</v>
      </c>
      <c r="C152" s="16" t="s">
        <v>268</v>
      </c>
      <c r="D152" s="17">
        <f t="shared" si="66"/>
        <v>2245000</v>
      </c>
      <c r="E152" s="17">
        <v>2245000</v>
      </c>
      <c r="F152" s="17">
        <v>0</v>
      </c>
      <c r="G152" s="17">
        <f t="shared" si="67"/>
        <v>130000</v>
      </c>
      <c r="H152" s="17">
        <v>130000</v>
      </c>
      <c r="I152" s="18">
        <v>0</v>
      </c>
      <c r="J152" s="26"/>
    </row>
    <row r="153" spans="1:10" ht="38.25" x14ac:dyDescent="0.25">
      <c r="A153" s="15" t="s">
        <v>269</v>
      </c>
      <c r="B153" s="16" t="s">
        <v>261</v>
      </c>
      <c r="C153" s="16" t="s">
        <v>270</v>
      </c>
      <c r="D153" s="17">
        <f t="shared" si="66"/>
        <v>270000</v>
      </c>
      <c r="E153" s="17">
        <v>270000</v>
      </c>
      <c r="F153" s="17">
        <v>0</v>
      </c>
      <c r="G153" s="17">
        <v>0</v>
      </c>
      <c r="H153" s="17">
        <v>0</v>
      </c>
      <c r="I153" s="18">
        <v>0</v>
      </c>
      <c r="J153" s="26"/>
    </row>
    <row r="154" spans="1:10" ht="38.25" x14ac:dyDescent="0.25">
      <c r="A154" s="11" t="s">
        <v>271</v>
      </c>
      <c r="B154" s="12"/>
      <c r="C154" s="12"/>
      <c r="D154" s="13">
        <f>SUM(D155:D161)</f>
        <v>43622500</v>
      </c>
      <c r="E154" s="13">
        <f t="shared" ref="E154:I154" si="68">SUM(E155:E161)</f>
        <v>7344500</v>
      </c>
      <c r="F154" s="13">
        <f t="shared" si="68"/>
        <v>36278000</v>
      </c>
      <c r="G154" s="13">
        <f t="shared" si="68"/>
        <v>11810136.25</v>
      </c>
      <c r="H154" s="13">
        <f t="shared" si="68"/>
        <v>1729163.2</v>
      </c>
      <c r="I154" s="13">
        <f t="shared" si="68"/>
        <v>10080973.050000001</v>
      </c>
      <c r="J154" s="26"/>
    </row>
    <row r="155" spans="1:10" ht="63.75" x14ac:dyDescent="0.25">
      <c r="A155" s="15" t="s">
        <v>272</v>
      </c>
      <c r="B155" s="16" t="s">
        <v>42</v>
      </c>
      <c r="C155" s="16" t="s">
        <v>273</v>
      </c>
      <c r="D155" s="17">
        <f>SUM(E155:F155)</f>
        <v>11712100</v>
      </c>
      <c r="E155" s="17">
        <v>351400</v>
      </c>
      <c r="F155" s="17">
        <v>11360700</v>
      </c>
      <c r="G155" s="17">
        <f>SUM(H155:I155)</f>
        <v>0</v>
      </c>
      <c r="H155" s="17">
        <v>0</v>
      </c>
      <c r="I155" s="18">
        <v>0</v>
      </c>
      <c r="J155" s="26"/>
    </row>
    <row r="156" spans="1:10" ht="25.5" x14ac:dyDescent="0.25">
      <c r="A156" s="15" t="s">
        <v>274</v>
      </c>
      <c r="B156" s="16" t="s">
        <v>261</v>
      </c>
      <c r="C156" s="16" t="s">
        <v>275</v>
      </c>
      <c r="D156" s="17">
        <f t="shared" ref="D156:D161" si="69">SUM(E156:F156)</f>
        <v>2370000</v>
      </c>
      <c r="E156" s="17">
        <v>2370000</v>
      </c>
      <c r="F156" s="17">
        <v>0</v>
      </c>
      <c r="G156" s="17">
        <f t="shared" ref="G156:G161" si="70">SUM(H156:I156)</f>
        <v>756925.6</v>
      </c>
      <c r="H156" s="17">
        <v>756925.6</v>
      </c>
      <c r="I156" s="18">
        <v>0</v>
      </c>
      <c r="J156" s="26"/>
    </row>
    <row r="157" spans="1:10" ht="38.25" x14ac:dyDescent="0.25">
      <c r="A157" s="15" t="s">
        <v>276</v>
      </c>
      <c r="B157" s="16" t="s">
        <v>261</v>
      </c>
      <c r="C157" s="16" t="s">
        <v>277</v>
      </c>
      <c r="D157" s="17">
        <f t="shared" si="69"/>
        <v>2336600</v>
      </c>
      <c r="E157" s="17">
        <v>2336600</v>
      </c>
      <c r="F157" s="17">
        <v>0</v>
      </c>
      <c r="G157" s="17">
        <f t="shared" si="70"/>
        <v>44000</v>
      </c>
      <c r="H157" s="17">
        <v>44000</v>
      </c>
      <c r="I157" s="18">
        <v>0</v>
      </c>
      <c r="J157" s="26"/>
    </row>
    <row r="158" spans="1:10" ht="102" x14ac:dyDescent="0.25">
      <c r="A158" s="15" t="s">
        <v>278</v>
      </c>
      <c r="B158" s="16" t="s">
        <v>261</v>
      </c>
      <c r="C158" s="16" t="s">
        <v>279</v>
      </c>
      <c r="D158" s="17">
        <f t="shared" si="69"/>
        <v>1068800</v>
      </c>
      <c r="E158" s="17">
        <v>1068800</v>
      </c>
      <c r="F158" s="17">
        <v>0</v>
      </c>
      <c r="G158" s="17">
        <f t="shared" si="70"/>
        <v>482657</v>
      </c>
      <c r="H158" s="17">
        <v>482657</v>
      </c>
      <c r="I158" s="18">
        <v>0</v>
      </c>
      <c r="J158" s="26"/>
    </row>
    <row r="159" spans="1:10" ht="51" x14ac:dyDescent="0.25">
      <c r="A159" s="15" t="s">
        <v>280</v>
      </c>
      <c r="B159" s="16" t="s">
        <v>261</v>
      </c>
      <c r="C159" s="16" t="s">
        <v>281</v>
      </c>
      <c r="D159" s="17">
        <f t="shared" si="69"/>
        <v>394000</v>
      </c>
      <c r="E159" s="17">
        <v>394000</v>
      </c>
      <c r="F159" s="17">
        <v>0</v>
      </c>
      <c r="G159" s="17">
        <f t="shared" si="70"/>
        <v>119772.9</v>
      </c>
      <c r="H159" s="17">
        <v>119772.9</v>
      </c>
      <c r="I159" s="18">
        <v>0</v>
      </c>
      <c r="J159" s="26"/>
    </row>
    <row r="160" spans="1:10" ht="89.25" x14ac:dyDescent="0.25">
      <c r="A160" s="15" t="s">
        <v>282</v>
      </c>
      <c r="B160" s="16" t="s">
        <v>261</v>
      </c>
      <c r="C160" s="16" t="s">
        <v>283</v>
      </c>
      <c r="D160" s="17">
        <f t="shared" si="69"/>
        <v>53000</v>
      </c>
      <c r="E160" s="17">
        <v>53000</v>
      </c>
      <c r="F160" s="17">
        <v>0</v>
      </c>
      <c r="G160" s="17">
        <f t="shared" si="70"/>
        <v>14000</v>
      </c>
      <c r="H160" s="17">
        <v>14000</v>
      </c>
      <c r="I160" s="18">
        <v>0</v>
      </c>
      <c r="J160" s="26"/>
    </row>
    <row r="161" spans="1:10" ht="76.5" x14ac:dyDescent="0.25">
      <c r="A161" s="15" t="s">
        <v>284</v>
      </c>
      <c r="B161" s="16" t="s">
        <v>261</v>
      </c>
      <c r="C161" s="16" t="s">
        <v>285</v>
      </c>
      <c r="D161" s="17">
        <f t="shared" si="69"/>
        <v>25688000</v>
      </c>
      <c r="E161" s="17">
        <v>770700</v>
      </c>
      <c r="F161" s="17">
        <v>24917300</v>
      </c>
      <c r="G161" s="17">
        <f t="shared" si="70"/>
        <v>10392780.75</v>
      </c>
      <c r="H161" s="17">
        <v>311807.7</v>
      </c>
      <c r="I161" s="18">
        <v>10080973.050000001</v>
      </c>
      <c r="J161" s="26"/>
    </row>
    <row r="162" spans="1:10" ht="38.25" x14ac:dyDescent="0.25">
      <c r="A162" s="11" t="s">
        <v>286</v>
      </c>
      <c r="B162" s="12"/>
      <c r="C162" s="12"/>
      <c r="D162" s="13">
        <f>D163</f>
        <v>3500000</v>
      </c>
      <c r="E162" s="13">
        <f t="shared" ref="E162:I162" si="71">E163</f>
        <v>3500000</v>
      </c>
      <c r="F162" s="13">
        <f t="shared" si="71"/>
        <v>0</v>
      </c>
      <c r="G162" s="13">
        <f t="shared" si="71"/>
        <v>741665</v>
      </c>
      <c r="H162" s="13">
        <f t="shared" si="71"/>
        <v>741665</v>
      </c>
      <c r="I162" s="13">
        <f t="shared" si="71"/>
        <v>0</v>
      </c>
      <c r="J162" s="26"/>
    </row>
    <row r="163" spans="1:10" ht="51" x14ac:dyDescent="0.25">
      <c r="A163" s="15" t="s">
        <v>287</v>
      </c>
      <c r="B163" s="16" t="s">
        <v>261</v>
      </c>
      <c r="C163" s="16" t="s">
        <v>288</v>
      </c>
      <c r="D163" s="17">
        <f>SUM(E163:F163)</f>
        <v>3500000</v>
      </c>
      <c r="E163" s="17">
        <v>3500000</v>
      </c>
      <c r="F163" s="17">
        <v>0</v>
      </c>
      <c r="G163" s="17">
        <f>SUM(H163:I163)</f>
        <v>741665</v>
      </c>
      <c r="H163" s="17">
        <v>741665</v>
      </c>
      <c r="I163" s="18">
        <v>0</v>
      </c>
      <c r="J163" s="26"/>
    </row>
    <row r="164" spans="1:10" x14ac:dyDescent="0.25">
      <c r="A164" s="7" t="s">
        <v>289</v>
      </c>
      <c r="B164" s="8"/>
      <c r="C164" s="8"/>
      <c r="D164" s="9">
        <f>D165</f>
        <v>22524600</v>
      </c>
      <c r="E164" s="9">
        <v>0</v>
      </c>
      <c r="F164" s="9">
        <v>22524600</v>
      </c>
      <c r="G164" s="9">
        <v>22524600</v>
      </c>
      <c r="H164" s="9">
        <v>0</v>
      </c>
      <c r="I164" s="10">
        <v>22524600</v>
      </c>
      <c r="J164" s="26"/>
    </row>
    <row r="165" spans="1:10" ht="51" x14ac:dyDescent="0.25">
      <c r="A165" s="11" t="s">
        <v>290</v>
      </c>
      <c r="B165" s="12"/>
      <c r="C165" s="12"/>
      <c r="D165" s="13">
        <f>D166</f>
        <v>22524600</v>
      </c>
      <c r="E165" s="13">
        <f t="shared" ref="E165:I165" si="72">E166</f>
        <v>0</v>
      </c>
      <c r="F165" s="13">
        <f t="shared" si="72"/>
        <v>22524600</v>
      </c>
      <c r="G165" s="13">
        <f t="shared" si="72"/>
        <v>22524600</v>
      </c>
      <c r="H165" s="13">
        <f t="shared" si="72"/>
        <v>0</v>
      </c>
      <c r="I165" s="13">
        <f t="shared" si="72"/>
        <v>22524600</v>
      </c>
      <c r="J165" s="26"/>
    </row>
    <row r="166" spans="1:10" ht="51" x14ac:dyDescent="0.25">
      <c r="A166" s="15" t="s">
        <v>291</v>
      </c>
      <c r="B166" s="16" t="s">
        <v>202</v>
      </c>
      <c r="C166" s="16" t="s">
        <v>292</v>
      </c>
      <c r="D166" s="17">
        <f>SUM(E166:F166)</f>
        <v>22524600</v>
      </c>
      <c r="E166" s="17">
        <v>0</v>
      </c>
      <c r="F166" s="17">
        <v>22524600</v>
      </c>
      <c r="G166" s="17">
        <f>SUM(H166:I166)</f>
        <v>22524600</v>
      </c>
      <c r="H166" s="17">
        <v>0</v>
      </c>
      <c r="I166" s="18">
        <v>22524600</v>
      </c>
      <c r="J166" s="26"/>
    </row>
    <row r="167" spans="1:10" x14ac:dyDescent="0.25">
      <c r="A167" s="7" t="s">
        <v>293</v>
      </c>
      <c r="B167" s="8"/>
      <c r="C167" s="8"/>
      <c r="D167" s="9">
        <f>D168</f>
        <v>193457525.78</v>
      </c>
      <c r="E167" s="9">
        <f t="shared" ref="E167:I167" si="73">E168</f>
        <v>5803725.7800000003</v>
      </c>
      <c r="F167" s="9">
        <f t="shared" si="73"/>
        <v>187653800</v>
      </c>
      <c r="G167" s="9">
        <f t="shared" si="73"/>
        <v>0</v>
      </c>
      <c r="H167" s="9">
        <f t="shared" si="73"/>
        <v>0</v>
      </c>
      <c r="I167" s="9">
        <f t="shared" si="73"/>
        <v>0</v>
      </c>
      <c r="J167" s="26"/>
    </row>
    <row r="168" spans="1:10" ht="25.5" x14ac:dyDescent="0.25">
      <c r="A168" s="11" t="s">
        <v>294</v>
      </c>
      <c r="B168" s="12"/>
      <c r="C168" s="12"/>
      <c r="D168" s="13">
        <f>D169</f>
        <v>193457525.78</v>
      </c>
      <c r="E168" s="13">
        <f t="shared" ref="E168:I168" si="74">E169</f>
        <v>5803725.7800000003</v>
      </c>
      <c r="F168" s="13">
        <f t="shared" si="74"/>
        <v>187653800</v>
      </c>
      <c r="G168" s="13">
        <f t="shared" si="74"/>
        <v>0</v>
      </c>
      <c r="H168" s="13">
        <f t="shared" si="74"/>
        <v>0</v>
      </c>
      <c r="I168" s="13">
        <f t="shared" si="74"/>
        <v>0</v>
      </c>
      <c r="J168" s="26"/>
    </row>
    <row r="169" spans="1:10" ht="38.25" x14ac:dyDescent="0.25">
      <c r="A169" s="15" t="s">
        <v>295</v>
      </c>
      <c r="B169" s="16" t="s">
        <v>184</v>
      </c>
      <c r="C169" s="16" t="s">
        <v>296</v>
      </c>
      <c r="D169" s="17">
        <f>SUM(E169:F169)</f>
        <v>193457525.78</v>
      </c>
      <c r="E169" s="17">
        <v>5803725.7800000003</v>
      </c>
      <c r="F169" s="17">
        <v>187653800</v>
      </c>
      <c r="G169" s="17">
        <f>SUM(H169:I169)</f>
        <v>0</v>
      </c>
      <c r="H169" s="17">
        <v>0</v>
      </c>
      <c r="I169" s="18">
        <v>0</v>
      </c>
      <c r="J169" s="26"/>
    </row>
    <row r="170" spans="1:10" ht="30" x14ac:dyDescent="0.25">
      <c r="A170" s="7" t="s">
        <v>297</v>
      </c>
      <c r="B170" s="8"/>
      <c r="C170" s="8"/>
      <c r="D170" s="9">
        <v>48313442</v>
      </c>
      <c r="E170" s="9">
        <v>48313442</v>
      </c>
      <c r="F170" s="9">
        <v>0</v>
      </c>
      <c r="G170" s="9">
        <f>G171+G173+G177+G179+G181</f>
        <v>38061860.25</v>
      </c>
      <c r="H170" s="9">
        <f>H171+H173+H177+H179+H181</f>
        <v>38061860.25</v>
      </c>
      <c r="I170" s="10">
        <f>I171+I173+I177+I179+I181</f>
        <v>0</v>
      </c>
      <c r="J170" s="26"/>
    </row>
    <row r="171" spans="1:10" ht="25.5" x14ac:dyDescent="0.25">
      <c r="A171" s="11" t="s">
        <v>298</v>
      </c>
      <c r="B171" s="12"/>
      <c r="C171" s="12"/>
      <c r="D171" s="13">
        <f>D172</f>
        <v>32180207.260000002</v>
      </c>
      <c r="E171" s="13">
        <f t="shared" ref="E171:I171" si="75">E172</f>
        <v>32180207.260000002</v>
      </c>
      <c r="F171" s="13">
        <f t="shared" si="75"/>
        <v>0</v>
      </c>
      <c r="G171" s="13">
        <f t="shared" si="75"/>
        <v>31554105.25</v>
      </c>
      <c r="H171" s="13">
        <f t="shared" si="75"/>
        <v>31554105.25</v>
      </c>
      <c r="I171" s="13">
        <f t="shared" si="75"/>
        <v>0</v>
      </c>
      <c r="J171" s="26"/>
    </row>
    <row r="172" spans="1:10" ht="25.5" x14ac:dyDescent="0.25">
      <c r="A172" s="15" t="s">
        <v>299</v>
      </c>
      <c r="B172" s="16" t="s">
        <v>300</v>
      </c>
      <c r="C172" s="16" t="s">
        <v>301</v>
      </c>
      <c r="D172" s="17">
        <f>SUM(E172:F172)</f>
        <v>32180207.260000002</v>
      </c>
      <c r="E172" s="17">
        <v>32180207.260000002</v>
      </c>
      <c r="F172" s="17">
        <v>0</v>
      </c>
      <c r="G172" s="17">
        <f>SUM(H172:I172)</f>
        <v>31554105.25</v>
      </c>
      <c r="H172" s="17">
        <v>31554105.25</v>
      </c>
      <c r="I172" s="18">
        <v>0</v>
      </c>
      <c r="J172" s="26"/>
    </row>
    <row r="173" spans="1:10" ht="25.5" x14ac:dyDescent="0.25">
      <c r="A173" s="11" t="s">
        <v>302</v>
      </c>
      <c r="B173" s="12"/>
      <c r="C173" s="12"/>
      <c r="D173" s="13">
        <f>SUM(D174:D176)</f>
        <v>2000000</v>
      </c>
      <c r="E173" s="13">
        <f t="shared" ref="E173:I173" si="76">SUM(E174:E176)</f>
        <v>2000000</v>
      </c>
      <c r="F173" s="13">
        <f t="shared" si="76"/>
        <v>0</v>
      </c>
      <c r="G173" s="13">
        <f t="shared" si="76"/>
        <v>2000000</v>
      </c>
      <c r="H173" s="13">
        <f t="shared" si="76"/>
        <v>2000000</v>
      </c>
      <c r="I173" s="13">
        <f t="shared" si="76"/>
        <v>0</v>
      </c>
      <c r="J173" s="26"/>
    </row>
    <row r="174" spans="1:10" ht="25.5" x14ac:dyDescent="0.25">
      <c r="A174" s="15" t="s">
        <v>303</v>
      </c>
      <c r="B174" s="16" t="s">
        <v>300</v>
      </c>
      <c r="C174" s="16" t="s">
        <v>304</v>
      </c>
      <c r="D174" s="17">
        <f>SUM(E174:F174)</f>
        <v>450000</v>
      </c>
      <c r="E174" s="17">
        <v>450000</v>
      </c>
      <c r="F174" s="17">
        <v>0</v>
      </c>
      <c r="G174" s="17">
        <f>SUM(H174:I174)</f>
        <v>450000</v>
      </c>
      <c r="H174" s="17">
        <v>450000</v>
      </c>
      <c r="I174" s="18">
        <v>0</v>
      </c>
      <c r="J174" s="26"/>
    </row>
    <row r="175" spans="1:10" ht="51" x14ac:dyDescent="0.25">
      <c r="A175" s="15" t="s">
        <v>305</v>
      </c>
      <c r="B175" s="16" t="s">
        <v>300</v>
      </c>
      <c r="C175" s="16" t="s">
        <v>306</v>
      </c>
      <c r="D175" s="17">
        <f t="shared" ref="D175:D176" si="77">SUM(E175:F175)</f>
        <v>1400000</v>
      </c>
      <c r="E175" s="17">
        <v>1400000</v>
      </c>
      <c r="F175" s="17">
        <v>0</v>
      </c>
      <c r="G175" s="17">
        <f t="shared" ref="G175:G176" si="78">SUM(H175:I175)</f>
        <v>1400000</v>
      </c>
      <c r="H175" s="17">
        <v>1400000</v>
      </c>
      <c r="I175" s="18">
        <v>0</v>
      </c>
      <c r="J175" s="26"/>
    </row>
    <row r="176" spans="1:10" ht="38.25" x14ac:dyDescent="0.25">
      <c r="A176" s="15" t="s">
        <v>307</v>
      </c>
      <c r="B176" s="16" t="s">
        <v>300</v>
      </c>
      <c r="C176" s="16" t="s">
        <v>308</v>
      </c>
      <c r="D176" s="17">
        <f t="shared" si="77"/>
        <v>150000</v>
      </c>
      <c r="E176" s="17">
        <v>150000</v>
      </c>
      <c r="F176" s="17">
        <v>0</v>
      </c>
      <c r="G176" s="17">
        <f t="shared" si="78"/>
        <v>150000</v>
      </c>
      <c r="H176" s="17">
        <v>150000</v>
      </c>
      <c r="I176" s="18">
        <v>0</v>
      </c>
      <c r="J176" s="26"/>
    </row>
    <row r="177" spans="1:10" ht="25.5" x14ac:dyDescent="0.25">
      <c r="A177" s="11" t="s">
        <v>309</v>
      </c>
      <c r="B177" s="12"/>
      <c r="C177" s="12"/>
      <c r="D177" s="13">
        <f>D178</f>
        <v>4460800</v>
      </c>
      <c r="E177" s="13">
        <f t="shared" ref="E177:I177" si="79">E178</f>
        <v>4460800</v>
      </c>
      <c r="F177" s="13">
        <f t="shared" si="79"/>
        <v>0</v>
      </c>
      <c r="G177" s="13">
        <f t="shared" si="79"/>
        <v>4460800</v>
      </c>
      <c r="H177" s="13">
        <f t="shared" si="79"/>
        <v>4460800</v>
      </c>
      <c r="I177" s="13">
        <f t="shared" si="79"/>
        <v>0</v>
      </c>
      <c r="J177" s="26"/>
    </row>
    <row r="178" spans="1:10" ht="38.25" x14ac:dyDescent="0.25">
      <c r="A178" s="15" t="s">
        <v>310</v>
      </c>
      <c r="B178" s="16" t="s">
        <v>300</v>
      </c>
      <c r="C178" s="16" t="s">
        <v>311</v>
      </c>
      <c r="D178" s="17">
        <f>SUM(E178:F178)</f>
        <v>4460800</v>
      </c>
      <c r="E178" s="17">
        <v>4460800</v>
      </c>
      <c r="F178" s="17">
        <v>0</v>
      </c>
      <c r="G178" s="17">
        <f>SUM(H178:I178)</f>
        <v>4460800</v>
      </c>
      <c r="H178" s="17">
        <v>4460800</v>
      </c>
      <c r="I178" s="18">
        <v>0</v>
      </c>
      <c r="J178" s="26"/>
    </row>
    <row r="179" spans="1:10" ht="25.5" x14ac:dyDescent="0.25">
      <c r="A179" s="11" t="s">
        <v>312</v>
      </c>
      <c r="B179" s="12"/>
      <c r="C179" s="12"/>
      <c r="D179" s="13">
        <f>D180</f>
        <v>419934.74</v>
      </c>
      <c r="E179" s="13">
        <f t="shared" ref="E179:I179" si="80">E180</f>
        <v>419934.74</v>
      </c>
      <c r="F179" s="13">
        <f t="shared" si="80"/>
        <v>0</v>
      </c>
      <c r="G179" s="13">
        <f t="shared" si="80"/>
        <v>0</v>
      </c>
      <c r="H179" s="13">
        <f t="shared" si="80"/>
        <v>0</v>
      </c>
      <c r="I179" s="13">
        <f t="shared" si="80"/>
        <v>0</v>
      </c>
      <c r="J179" s="26"/>
    </row>
    <row r="180" spans="1:10" ht="51" x14ac:dyDescent="0.25">
      <c r="A180" s="15" t="s">
        <v>313</v>
      </c>
      <c r="B180" s="16" t="s">
        <v>300</v>
      </c>
      <c r="C180" s="16" t="s">
        <v>314</v>
      </c>
      <c r="D180" s="17">
        <f>SUM(E180:F180)</f>
        <v>419934.74</v>
      </c>
      <c r="E180" s="17">
        <v>419934.74</v>
      </c>
      <c r="F180" s="17">
        <v>0</v>
      </c>
      <c r="G180" s="17">
        <f>SUM(H180:I180)</f>
        <v>0</v>
      </c>
      <c r="H180" s="17">
        <v>0</v>
      </c>
      <c r="I180" s="18">
        <v>0</v>
      </c>
      <c r="J180" s="26"/>
    </row>
    <row r="181" spans="1:10" ht="25.5" x14ac:dyDescent="0.25">
      <c r="A181" s="11" t="s">
        <v>315</v>
      </c>
      <c r="B181" s="12"/>
      <c r="C181" s="12"/>
      <c r="D181" s="13">
        <f>SUM(D182:D183)</f>
        <v>9252500</v>
      </c>
      <c r="E181" s="13">
        <f t="shared" ref="E181:I181" si="81">SUM(E182:E183)</f>
        <v>9252500</v>
      </c>
      <c r="F181" s="13">
        <f t="shared" si="81"/>
        <v>0</v>
      </c>
      <c r="G181" s="13">
        <f t="shared" si="81"/>
        <v>46955</v>
      </c>
      <c r="H181" s="13">
        <f t="shared" si="81"/>
        <v>46955</v>
      </c>
      <c r="I181" s="13">
        <f t="shared" si="81"/>
        <v>0</v>
      </c>
      <c r="J181" s="26"/>
    </row>
    <row r="182" spans="1:10" ht="51" x14ac:dyDescent="0.25">
      <c r="A182" s="15" t="s">
        <v>316</v>
      </c>
      <c r="B182" s="16" t="s">
        <v>300</v>
      </c>
      <c r="C182" s="16" t="s">
        <v>317</v>
      </c>
      <c r="D182" s="17">
        <f>SUM(E182:F182)</f>
        <v>5396500</v>
      </c>
      <c r="E182" s="17">
        <v>5396500</v>
      </c>
      <c r="F182" s="17">
        <v>0</v>
      </c>
      <c r="G182" s="17">
        <f>SUM(H182:I182)</f>
        <v>40955</v>
      </c>
      <c r="H182" s="17">
        <v>40955</v>
      </c>
      <c r="I182" s="18">
        <v>0</v>
      </c>
      <c r="J182" s="26"/>
    </row>
    <row r="183" spans="1:10" ht="38.25" x14ac:dyDescent="0.25">
      <c r="A183" s="15" t="s">
        <v>318</v>
      </c>
      <c r="B183" s="16" t="s">
        <v>300</v>
      </c>
      <c r="C183" s="16" t="s">
        <v>319</v>
      </c>
      <c r="D183" s="17">
        <f>SUM(E183:F183)</f>
        <v>3856000</v>
      </c>
      <c r="E183" s="17">
        <v>3856000</v>
      </c>
      <c r="F183" s="17">
        <v>0</v>
      </c>
      <c r="G183" s="17">
        <f>SUM(H183:I183)</f>
        <v>6000</v>
      </c>
      <c r="H183" s="17">
        <v>6000</v>
      </c>
      <c r="I183" s="18">
        <v>0</v>
      </c>
      <c r="J183" s="26"/>
    </row>
    <row r="184" spans="1:10" x14ac:dyDescent="0.25">
      <c r="A184" s="7" t="s">
        <v>320</v>
      </c>
      <c r="B184" s="8"/>
      <c r="C184" s="8"/>
      <c r="D184" s="9">
        <f>D185+D190</f>
        <v>595290462.63</v>
      </c>
      <c r="E184" s="9">
        <f t="shared" ref="E184:I184" si="82">E185+E190</f>
        <v>191911862.63</v>
      </c>
      <c r="F184" s="9">
        <f t="shared" si="82"/>
        <v>403378600</v>
      </c>
      <c r="G184" s="9">
        <f t="shared" si="82"/>
        <v>180003076.28999999</v>
      </c>
      <c r="H184" s="9">
        <f t="shared" si="82"/>
        <v>55764584.109999999</v>
      </c>
      <c r="I184" s="9">
        <f t="shared" si="82"/>
        <v>124238492.18000001</v>
      </c>
      <c r="J184" s="26"/>
    </row>
    <row r="185" spans="1:10" x14ac:dyDescent="0.25">
      <c r="A185" s="11" t="s">
        <v>321</v>
      </c>
      <c r="B185" s="12"/>
      <c r="C185" s="12"/>
      <c r="D185" s="13">
        <f>SUM(D186:D189)</f>
        <v>568690062.63</v>
      </c>
      <c r="E185" s="13">
        <f t="shared" ref="E185:I185" si="83">SUM(E186:E189)</f>
        <v>190677762.63</v>
      </c>
      <c r="F185" s="13">
        <f t="shared" si="83"/>
        <v>378012300</v>
      </c>
      <c r="G185" s="13">
        <f t="shared" si="83"/>
        <v>168514092</v>
      </c>
      <c r="H185" s="13">
        <f t="shared" si="83"/>
        <v>55110401.990000002</v>
      </c>
      <c r="I185" s="13">
        <f t="shared" si="83"/>
        <v>113403690.01000001</v>
      </c>
      <c r="J185" s="26"/>
    </row>
    <row r="186" spans="1:10" ht="51" x14ac:dyDescent="0.25">
      <c r="A186" s="15" t="s">
        <v>322</v>
      </c>
      <c r="B186" s="16" t="s">
        <v>323</v>
      </c>
      <c r="C186" s="16" t="s">
        <v>324</v>
      </c>
      <c r="D186" s="17">
        <f>SUM(E186:F186)</f>
        <v>4623617.5999999996</v>
      </c>
      <c r="E186" s="17">
        <v>4623617.5999999996</v>
      </c>
      <c r="F186" s="17">
        <v>0</v>
      </c>
      <c r="G186" s="17">
        <f>SUM(H186:I186)</f>
        <v>0</v>
      </c>
      <c r="H186" s="17">
        <v>0</v>
      </c>
      <c r="I186" s="18">
        <v>0</v>
      </c>
      <c r="J186" s="26"/>
    </row>
    <row r="187" spans="1:10" ht="63.75" x14ac:dyDescent="0.25">
      <c r="A187" s="15" t="s">
        <v>325</v>
      </c>
      <c r="B187" s="16" t="s">
        <v>323</v>
      </c>
      <c r="C187" s="16" t="s">
        <v>326</v>
      </c>
      <c r="D187" s="17">
        <f t="shared" ref="D187:D189" si="84">SUM(E187:F187)</f>
        <v>1600000</v>
      </c>
      <c r="E187" s="17">
        <v>1600000</v>
      </c>
      <c r="F187" s="17">
        <v>0</v>
      </c>
      <c r="G187" s="17">
        <f t="shared" ref="G187:G189" si="85">SUM(H187:I187)</f>
        <v>0</v>
      </c>
      <c r="H187" s="17">
        <v>0</v>
      </c>
      <c r="I187" s="18">
        <v>0</v>
      </c>
      <c r="J187" s="26"/>
    </row>
    <row r="188" spans="1:10" ht="102" x14ac:dyDescent="0.25">
      <c r="A188" s="15" t="s">
        <v>327</v>
      </c>
      <c r="B188" s="16" t="s">
        <v>323</v>
      </c>
      <c r="C188" s="16" t="s">
        <v>328</v>
      </c>
      <c r="D188" s="17">
        <f t="shared" si="84"/>
        <v>752805.03</v>
      </c>
      <c r="E188" s="17">
        <v>752805.03</v>
      </c>
      <c r="F188" s="17">
        <v>0</v>
      </c>
      <c r="G188" s="17">
        <f t="shared" si="85"/>
        <v>0</v>
      </c>
      <c r="H188" s="17">
        <v>0</v>
      </c>
      <c r="I188" s="18">
        <v>0</v>
      </c>
      <c r="J188" s="26"/>
    </row>
    <row r="189" spans="1:10" ht="51" x14ac:dyDescent="0.25">
      <c r="A189" s="15" t="s">
        <v>329</v>
      </c>
      <c r="B189" s="16" t="s">
        <v>323</v>
      </c>
      <c r="C189" s="16" t="s">
        <v>330</v>
      </c>
      <c r="D189" s="17">
        <f t="shared" si="84"/>
        <v>561713640</v>
      </c>
      <c r="E189" s="17">
        <v>183701340</v>
      </c>
      <c r="F189" s="17">
        <v>378012300</v>
      </c>
      <c r="G189" s="17">
        <f t="shared" si="85"/>
        <v>168514092</v>
      </c>
      <c r="H189" s="17">
        <v>55110401.990000002</v>
      </c>
      <c r="I189" s="18">
        <v>113403690.01000001</v>
      </c>
      <c r="J189" s="26"/>
    </row>
    <row r="190" spans="1:10" ht="25.5" x14ac:dyDescent="0.25">
      <c r="A190" s="11" t="s">
        <v>331</v>
      </c>
      <c r="B190" s="12"/>
      <c r="C190" s="12"/>
      <c r="D190" s="13">
        <f>SUM(D191:D193)</f>
        <v>26600400</v>
      </c>
      <c r="E190" s="13">
        <f t="shared" ref="E190:I190" si="86">SUM(E191:E193)</f>
        <v>1234100</v>
      </c>
      <c r="F190" s="13">
        <f t="shared" si="86"/>
        <v>25366300</v>
      </c>
      <c r="G190" s="13">
        <f t="shared" si="86"/>
        <v>11488984.289999999</v>
      </c>
      <c r="H190" s="13">
        <f t="shared" si="86"/>
        <v>654182.12</v>
      </c>
      <c r="I190" s="13">
        <f t="shared" si="86"/>
        <v>10834802.17</v>
      </c>
      <c r="J190" s="26"/>
    </row>
    <row r="191" spans="1:10" x14ac:dyDescent="0.25">
      <c r="A191" s="15" t="s">
        <v>332</v>
      </c>
      <c r="B191" s="16" t="s">
        <v>333</v>
      </c>
      <c r="C191" s="16" t="s">
        <v>334</v>
      </c>
      <c r="D191" s="17">
        <f>SUM(E191:F191)</f>
        <v>1234100</v>
      </c>
      <c r="E191" s="17">
        <v>1234100</v>
      </c>
      <c r="F191" s="17">
        <v>0</v>
      </c>
      <c r="G191" s="17">
        <f>SUM(H191:I191)</f>
        <v>654182.12</v>
      </c>
      <c r="H191" s="17">
        <v>654182.12</v>
      </c>
      <c r="I191" s="18">
        <v>0</v>
      </c>
      <c r="J191" s="26"/>
    </row>
    <row r="192" spans="1:10" x14ac:dyDescent="0.25">
      <c r="A192" s="15" t="s">
        <v>332</v>
      </c>
      <c r="B192" s="16" t="s">
        <v>333</v>
      </c>
      <c r="C192" s="16" t="s">
        <v>335</v>
      </c>
      <c r="D192" s="17">
        <f t="shared" ref="D192:D193" si="87">SUM(E192:F192)</f>
        <v>9343300</v>
      </c>
      <c r="E192" s="17">
        <v>0</v>
      </c>
      <c r="F192" s="17">
        <v>9343300</v>
      </c>
      <c r="G192" s="17">
        <f t="shared" ref="G192:G193" si="88">SUM(H192:I192)</f>
        <v>6309599.6699999999</v>
      </c>
      <c r="H192" s="17">
        <v>0</v>
      </c>
      <c r="I192" s="18">
        <v>6309599.6699999999</v>
      </c>
      <c r="J192" s="26"/>
    </row>
    <row r="193" spans="1:10" ht="63.75" x14ac:dyDescent="0.25">
      <c r="A193" s="15" t="s">
        <v>336</v>
      </c>
      <c r="B193" s="16" t="s">
        <v>333</v>
      </c>
      <c r="C193" s="16" t="s">
        <v>337</v>
      </c>
      <c r="D193" s="17">
        <f t="shared" si="87"/>
        <v>16023000</v>
      </c>
      <c r="E193" s="17">
        <v>0</v>
      </c>
      <c r="F193" s="17">
        <v>16023000</v>
      </c>
      <c r="G193" s="17">
        <f t="shared" si="88"/>
        <v>4525202.5</v>
      </c>
      <c r="H193" s="17">
        <v>0</v>
      </c>
      <c r="I193" s="18">
        <v>4525202.5</v>
      </c>
      <c r="J193" s="26"/>
    </row>
    <row r="194" spans="1:10" x14ac:dyDescent="0.25">
      <c r="A194" s="19"/>
      <c r="B194" s="20"/>
      <c r="C194" s="20"/>
      <c r="D194" s="20"/>
      <c r="E194" s="20"/>
      <c r="F194" s="20"/>
      <c r="G194" s="20"/>
      <c r="H194" s="20"/>
      <c r="I194" s="21"/>
      <c r="J194" s="26"/>
    </row>
    <row r="195" spans="1:10" x14ac:dyDescent="0.25">
      <c r="A195" s="22" t="s">
        <v>338</v>
      </c>
      <c r="B195" s="23"/>
      <c r="C195" s="23"/>
      <c r="D195" s="24">
        <f>D8+D16+D36+D49+D85+D101+D114+D117+D164+D167+D170+D184</f>
        <v>18069414409.580002</v>
      </c>
      <c r="E195" s="24">
        <f t="shared" ref="E195:I195" si="89">E8+E16+E36+E49+E85+E101+E114+E117+E164+E167+E170+E184</f>
        <v>7165483031.1599998</v>
      </c>
      <c r="F195" s="24">
        <f t="shared" si="89"/>
        <v>10903931378.42</v>
      </c>
      <c r="G195" s="24">
        <f t="shared" si="89"/>
        <v>7294418754.7599993</v>
      </c>
      <c r="H195" s="24">
        <f t="shared" si="89"/>
        <v>3229100241.9600005</v>
      </c>
      <c r="I195" s="24">
        <f t="shared" si="89"/>
        <v>4065318512.7999997</v>
      </c>
      <c r="J195" s="26"/>
    </row>
    <row r="196" spans="1:10" x14ac:dyDescent="0.25">
      <c r="A196" s="25"/>
      <c r="B196" s="25"/>
      <c r="C196" s="25"/>
      <c r="D196" s="25"/>
      <c r="E196" s="25"/>
      <c r="F196" s="25"/>
      <c r="G196" s="25"/>
      <c r="H196" s="25"/>
      <c r="I196" s="25"/>
    </row>
    <row r="197" spans="1:10" x14ac:dyDescent="0.25">
      <c r="A197" s="33"/>
      <c r="B197" s="34"/>
      <c r="C197" s="34"/>
      <c r="D197" s="34"/>
      <c r="E197" s="34"/>
      <c r="F197" s="34"/>
      <c r="G197" s="34"/>
      <c r="H197" s="34"/>
      <c r="I197" s="34"/>
    </row>
  </sheetData>
  <mergeCells count="13">
    <mergeCell ref="A197:I197"/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39370078740157483" right="0.19685039370078741" top="0.59055118110236227" bottom="0.19685039370078741" header="0.31496062992125984" footer="0.31496062992125984"/>
  <pageSetup paperSize="9" scale="85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9.06.2023&lt;/string&gt;&#10;  &lt;/DateInfo&gt;&#10;  &lt;Code&gt;MAKET_GENERATOR&lt;/Code&gt;&#10;  &lt;ObjectCode&gt;MAKET_GENERATOR&lt;/ObjectCode&gt;&#10;  &lt;DocName&gt;Еженедельный отчет по НП&lt;/DocName&gt;&#10;  &lt;VariantName&gt;Еженедельный отчет по НП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F9D7E1B-0635-4BCA-A480-17EEC0A459D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Ильина Олеся Михайловна 2</cp:lastModifiedBy>
  <cp:lastPrinted>2023-07-03T13:31:10Z</cp:lastPrinted>
  <dcterms:created xsi:type="dcterms:W3CDTF">2023-06-30T11:28:01Z</dcterms:created>
  <dcterms:modified xsi:type="dcterms:W3CDTF">2023-07-03T13:31:13Z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Еженедельный отчет по НП</vt:lpwstr>
  </property>
  <property fmtid="{D5CDD505-2E9C-101B-9397-08002B2CF9AE}" pid="3" name="Название отчета">
    <vt:lpwstr>Еженедельный отчет по НП(3).xlsx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22.1.1542.286347790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192.168.168.1</vt:lpwstr>
  </property>
  <property fmtid="{D5CDD505-2E9C-101B-9397-08002B2CF9AE}" pid="8" name="База">
    <vt:lpwstr>bks2023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