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70" yWindow="600" windowWidth="27495" windowHeight="13740"/>
  </bookViews>
  <sheets>
    <sheet name="Документ" sheetId="2" r:id="rId1"/>
  </sheets>
  <definedNames>
    <definedName name="_xlnm._FilterDatabase" localSheetId="0" hidden="1">Документ!$A$7:$I$111</definedName>
    <definedName name="_xlnm.Print_Titles" localSheetId="0">Документ!$4:$7</definedName>
  </definedNames>
  <calcPr calcId="145621"/>
</workbook>
</file>

<file path=xl/calcChain.xml><?xml version="1.0" encoding="utf-8"?>
<calcChain xmlns="http://schemas.openxmlformats.org/spreadsheetml/2006/main">
  <c r="I18" i="2" l="1"/>
  <c r="H18" i="2"/>
  <c r="E102" i="2"/>
  <c r="F102" i="2"/>
  <c r="E56" i="2"/>
  <c r="F56" i="2"/>
  <c r="E45" i="2"/>
  <c r="F45" i="2"/>
  <c r="E38" i="2"/>
  <c r="F38" i="2"/>
  <c r="E37" i="2"/>
  <c r="F37" i="2"/>
  <c r="F19" i="2"/>
  <c r="E19" i="2"/>
  <c r="G72" i="2"/>
  <c r="E108" i="2" l="1"/>
  <c r="E107" i="2" s="1"/>
  <c r="F108" i="2"/>
  <c r="F107" i="2" s="1"/>
  <c r="H108" i="2"/>
  <c r="I108" i="2"/>
  <c r="G109" i="2"/>
  <c r="D109" i="2"/>
  <c r="D108" i="2" s="1"/>
  <c r="D107" i="2" s="1"/>
  <c r="E104" i="2"/>
  <c r="E103" i="2" s="1"/>
  <c r="F104" i="2"/>
  <c r="F103" i="2" s="1"/>
  <c r="H104" i="2"/>
  <c r="I104" i="2"/>
  <c r="G106" i="2"/>
  <c r="G105" i="2"/>
  <c r="D106" i="2"/>
  <c r="D105" i="2"/>
  <c r="E101" i="2"/>
  <c r="E100" i="2" s="1"/>
  <c r="F101" i="2"/>
  <c r="F100" i="2" s="1"/>
  <c r="H101" i="2"/>
  <c r="H100" i="2" s="1"/>
  <c r="I101" i="2"/>
  <c r="G102" i="2"/>
  <c r="G101" i="2" s="1"/>
  <c r="G100" i="2" s="1"/>
  <c r="D102" i="2"/>
  <c r="D101" i="2" s="1"/>
  <c r="D100" i="2" s="1"/>
  <c r="E98" i="2"/>
  <c r="E97" i="2" s="1"/>
  <c r="F98" i="2"/>
  <c r="F97" i="2" s="1"/>
  <c r="H98" i="2"/>
  <c r="I98" i="2"/>
  <c r="G99" i="2"/>
  <c r="D99" i="2"/>
  <c r="D98" i="2" s="1"/>
  <c r="D97" i="2" s="1"/>
  <c r="E88" i="2"/>
  <c r="F88" i="2"/>
  <c r="H88" i="2"/>
  <c r="I88" i="2"/>
  <c r="G90" i="2"/>
  <c r="G91" i="2"/>
  <c r="G92" i="2"/>
  <c r="G93" i="2"/>
  <c r="G94" i="2"/>
  <c r="G95" i="2"/>
  <c r="G96" i="2"/>
  <c r="G89" i="2"/>
  <c r="D90" i="2"/>
  <c r="D91" i="2"/>
  <c r="D92" i="2"/>
  <c r="D93" i="2"/>
  <c r="D94" i="2"/>
  <c r="D95" i="2"/>
  <c r="D96" i="2"/>
  <c r="D89" i="2"/>
  <c r="E86" i="2"/>
  <c r="F86" i="2"/>
  <c r="H86" i="2"/>
  <c r="I86" i="2"/>
  <c r="G87" i="2"/>
  <c r="D87" i="2"/>
  <c r="D86" i="2" s="1"/>
  <c r="E78" i="2"/>
  <c r="F78" i="2"/>
  <c r="H78" i="2"/>
  <c r="I78" i="2"/>
  <c r="E84" i="2"/>
  <c r="F84" i="2"/>
  <c r="H84" i="2"/>
  <c r="I84" i="2"/>
  <c r="G85" i="2"/>
  <c r="D85" i="2"/>
  <c r="D84" i="2" s="1"/>
  <c r="G80" i="2"/>
  <c r="G81" i="2"/>
  <c r="G82" i="2"/>
  <c r="G83" i="2"/>
  <c r="D80" i="2"/>
  <c r="D81" i="2"/>
  <c r="D82" i="2"/>
  <c r="D83" i="2"/>
  <c r="G79" i="2"/>
  <c r="D79" i="2"/>
  <c r="D78" i="2" s="1"/>
  <c r="E74" i="2"/>
  <c r="E73" i="2" s="1"/>
  <c r="F74" i="2"/>
  <c r="F73" i="2" s="1"/>
  <c r="H74" i="2"/>
  <c r="I74" i="2"/>
  <c r="G76" i="2"/>
  <c r="G77" i="2"/>
  <c r="G75" i="2"/>
  <c r="D76" i="2"/>
  <c r="D77" i="2"/>
  <c r="D75" i="2"/>
  <c r="D74" i="2" s="1"/>
  <c r="E71" i="2"/>
  <c r="F71" i="2"/>
  <c r="H71" i="2"/>
  <c r="I71" i="2"/>
  <c r="G71" i="2"/>
  <c r="D72" i="2"/>
  <c r="E69" i="2"/>
  <c r="F69" i="2"/>
  <c r="H69" i="2"/>
  <c r="I69" i="2"/>
  <c r="G70" i="2"/>
  <c r="D70" i="2"/>
  <c r="D69" i="2" s="1"/>
  <c r="E64" i="2"/>
  <c r="F64" i="2"/>
  <c r="H64" i="2"/>
  <c r="I64" i="2"/>
  <c r="G66" i="2"/>
  <c r="G67" i="2"/>
  <c r="G68" i="2"/>
  <c r="G65" i="2"/>
  <c r="D66" i="2"/>
  <c r="D67" i="2"/>
  <c r="D68" i="2"/>
  <c r="D65" i="2"/>
  <c r="D64" i="2" s="1"/>
  <c r="E62" i="2"/>
  <c r="F62" i="2"/>
  <c r="H62" i="2"/>
  <c r="I62" i="2"/>
  <c r="G63" i="2"/>
  <c r="D63" i="2"/>
  <c r="D62" i="2" s="1"/>
  <c r="E59" i="2"/>
  <c r="F59" i="2"/>
  <c r="H59" i="2"/>
  <c r="I59" i="2"/>
  <c r="G61" i="2"/>
  <c r="G60" i="2"/>
  <c r="D61" i="2"/>
  <c r="D60" i="2"/>
  <c r="E57" i="2"/>
  <c r="F57" i="2"/>
  <c r="H57" i="2"/>
  <c r="I57" i="2"/>
  <c r="G58" i="2"/>
  <c r="D58" i="2"/>
  <c r="D57" i="2" s="1"/>
  <c r="E55" i="2"/>
  <c r="E54" i="2" s="1"/>
  <c r="F55" i="2"/>
  <c r="F54" i="2" s="1"/>
  <c r="H55" i="2"/>
  <c r="I55" i="2"/>
  <c r="G56" i="2"/>
  <c r="G55" i="2" s="1"/>
  <c r="D56" i="2"/>
  <c r="D55" i="2" s="1"/>
  <c r="E51" i="2"/>
  <c r="F51" i="2"/>
  <c r="H51" i="2"/>
  <c r="I51" i="2"/>
  <c r="G53" i="2"/>
  <c r="G52" i="2"/>
  <c r="D53" i="2"/>
  <c r="D52" i="2"/>
  <c r="E41" i="2"/>
  <c r="F41" i="2"/>
  <c r="H41" i="2"/>
  <c r="I41" i="2"/>
  <c r="G43" i="2"/>
  <c r="G44" i="2"/>
  <c r="G45" i="2"/>
  <c r="G46" i="2"/>
  <c r="G47" i="2"/>
  <c r="G48" i="2"/>
  <c r="G49" i="2"/>
  <c r="G50" i="2"/>
  <c r="G42" i="2"/>
  <c r="D43" i="2"/>
  <c r="D44" i="2"/>
  <c r="D45" i="2"/>
  <c r="D46" i="2"/>
  <c r="D47" i="2"/>
  <c r="D48" i="2"/>
  <c r="D49" i="2"/>
  <c r="D50" i="2"/>
  <c r="D42" i="2"/>
  <c r="E35" i="2"/>
  <c r="F35" i="2"/>
  <c r="F34" i="2" s="1"/>
  <c r="H35" i="2"/>
  <c r="I35" i="2"/>
  <c r="G37" i="2"/>
  <c r="G38" i="2"/>
  <c r="G39" i="2"/>
  <c r="G40" i="2"/>
  <c r="G36" i="2"/>
  <c r="D37" i="2"/>
  <c r="D38" i="2"/>
  <c r="D39" i="2"/>
  <c r="D40" i="2"/>
  <c r="D36" i="2"/>
  <c r="E32" i="2"/>
  <c r="F32" i="2"/>
  <c r="H32" i="2"/>
  <c r="I32" i="2"/>
  <c r="G33" i="2"/>
  <c r="D33" i="2"/>
  <c r="D32" i="2" s="1"/>
  <c r="E30" i="2"/>
  <c r="E29" i="2" s="1"/>
  <c r="F30" i="2"/>
  <c r="F29" i="2" s="1"/>
  <c r="H30" i="2"/>
  <c r="I30" i="2"/>
  <c r="G31" i="2"/>
  <c r="D31" i="2"/>
  <c r="D30" i="2" s="1"/>
  <c r="D29" i="2" s="1"/>
  <c r="E26" i="2"/>
  <c r="F26" i="2"/>
  <c r="H26" i="2"/>
  <c r="I26" i="2"/>
  <c r="G28" i="2"/>
  <c r="G27" i="2"/>
  <c r="G26" i="2" s="1"/>
  <c r="D28" i="2"/>
  <c r="D27" i="2"/>
  <c r="D26" i="2" s="1"/>
  <c r="E20" i="2"/>
  <c r="F20" i="2"/>
  <c r="H20" i="2"/>
  <c r="I20" i="2"/>
  <c r="G22" i="2"/>
  <c r="G23" i="2"/>
  <c r="G24" i="2"/>
  <c r="G25" i="2"/>
  <c r="G21" i="2"/>
  <c r="D22" i="2"/>
  <c r="D23" i="2"/>
  <c r="D24" i="2"/>
  <c r="D25" i="2"/>
  <c r="D21" i="2"/>
  <c r="D20" i="2" s="1"/>
  <c r="E17" i="2"/>
  <c r="F17" i="2"/>
  <c r="H17" i="2"/>
  <c r="I17" i="2"/>
  <c r="G19" i="2"/>
  <c r="G18" i="2"/>
  <c r="D19" i="2"/>
  <c r="D18" i="2"/>
  <c r="E15" i="2"/>
  <c r="F15" i="2"/>
  <c r="H15" i="2"/>
  <c r="I15" i="2"/>
  <c r="G16" i="2"/>
  <c r="G15" i="2" s="1"/>
  <c r="D16" i="2"/>
  <c r="D15" i="2" s="1"/>
  <c r="E12" i="2"/>
  <c r="F12" i="2"/>
  <c r="H12" i="2"/>
  <c r="I12" i="2"/>
  <c r="G14" i="2"/>
  <c r="G13" i="2"/>
  <c r="D14" i="2"/>
  <c r="D13" i="2"/>
  <c r="D12" i="2" s="1"/>
  <c r="E9" i="2"/>
  <c r="E8" i="2" s="1"/>
  <c r="F9" i="2"/>
  <c r="F8" i="2" s="1"/>
  <c r="H9" i="2"/>
  <c r="I9" i="2"/>
  <c r="G10" i="2"/>
  <c r="D10" i="2"/>
  <c r="D9" i="2" s="1"/>
  <c r="D8" i="2" s="1"/>
  <c r="D59" i="2" l="1"/>
  <c r="D88" i="2"/>
  <c r="D73" i="2" s="1"/>
  <c r="G88" i="2"/>
  <c r="D104" i="2"/>
  <c r="D103" i="2" s="1"/>
  <c r="G104" i="2"/>
  <c r="G103" i="2" s="1"/>
  <c r="D51" i="2"/>
  <c r="D17" i="2"/>
  <c r="D11" i="2" s="1"/>
  <c r="G9" i="2"/>
  <c r="I8" i="2"/>
  <c r="G12" i="2"/>
  <c r="F11" i="2"/>
  <c r="G17" i="2"/>
  <c r="G20" i="2"/>
  <c r="H11" i="2"/>
  <c r="H29" i="2"/>
  <c r="D35" i="2"/>
  <c r="G35" i="2"/>
  <c r="I34" i="2"/>
  <c r="D71" i="2"/>
  <c r="D54" i="2" s="1"/>
  <c r="H54" i="2"/>
  <c r="G74" i="2"/>
  <c r="G84" i="2"/>
  <c r="G78" i="2"/>
  <c r="G86" i="2"/>
  <c r="I73" i="2"/>
  <c r="G98" i="2"/>
  <c r="I97" i="2"/>
  <c r="I100" i="2"/>
  <c r="I103" i="2"/>
  <c r="G108" i="2"/>
  <c r="I107" i="2"/>
  <c r="H8" i="2"/>
  <c r="I11" i="2"/>
  <c r="G30" i="2"/>
  <c r="G32" i="2"/>
  <c r="I29" i="2"/>
  <c r="D41" i="2"/>
  <c r="D34" i="2" s="1"/>
  <c r="G41" i="2"/>
  <c r="G51" i="2"/>
  <c r="H34" i="2"/>
  <c r="G57" i="2"/>
  <c r="G59" i="2"/>
  <c r="G62" i="2"/>
  <c r="G64" i="2"/>
  <c r="G69" i="2"/>
  <c r="I54" i="2"/>
  <c r="H73" i="2"/>
  <c r="H97" i="2"/>
  <c r="H103" i="2"/>
  <c r="H107" i="2"/>
  <c r="E34" i="2"/>
  <c r="F111" i="2"/>
  <c r="E11" i="2"/>
  <c r="G54" i="2" l="1"/>
  <c r="G29" i="2"/>
  <c r="G107" i="2"/>
  <c r="G97" i="2"/>
  <c r="G73" i="2"/>
  <c r="G34" i="2"/>
  <c r="G11" i="2"/>
  <c r="G8" i="2"/>
  <c r="H111" i="2"/>
  <c r="I111" i="2"/>
  <c r="E111" i="2"/>
  <c r="D111" i="2"/>
  <c r="G111" i="2" l="1"/>
</calcChain>
</file>

<file path=xl/sharedStrings.xml><?xml version="1.0" encoding="utf-8"?>
<sst xmlns="http://schemas.openxmlformats.org/spreadsheetml/2006/main" count="258" uniqueCount="193">
  <si>
    <t>Единица измерения: руб.</t>
  </si>
  <si>
    <t>Наименование</t>
  </si>
  <si>
    <t>Код ведомства</t>
  </si>
  <si>
    <t>Код целевой статьи</t>
  </si>
  <si>
    <t>Бюджетная роспись 2025</t>
  </si>
  <si>
    <t>Кассовый расход</t>
  </si>
  <si>
    <t>всего</t>
  </si>
  <si>
    <t>в том числе</t>
  </si>
  <si>
    <t>Средства Областного бюджета</t>
  </si>
  <si>
    <t>Средства Федерального бюджета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</si>
  <si>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</si>
  <si>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</si>
  <si>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</si>
  <si>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</si>
  <si>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</si>
  <si>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</si>
  <si>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</si>
  <si>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</si>
  <si>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</si>
  <si>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806</t>
  </si>
  <si>
    <t>Беспилотные авиационные системы</t>
  </si>
  <si>
    <t>Региональный проект "Стимулирование спроса на отечественные беспилотные авиационные системы"</t>
  </si>
  <si>
    <t>Приобретение беспилотных авиационных систем органами исполнительной власти субъектов Российской Федерации в области лесных отношений</t>
  </si>
  <si>
    <t>820</t>
  </si>
  <si>
    <t>201Y451270</t>
  </si>
  <si>
    <t>Инфраструктура для жизни</t>
  </si>
  <si>
    <t>Региональный проект "Жилье"</t>
  </si>
  <si>
    <t>Субсидии на переселение граждан из аварийного жилищного фонда за счет средств, поступивших от публично-правовой компании - Фонда развития территорий</t>
  </si>
  <si>
    <t>822</t>
  </si>
  <si>
    <t>161И267483</t>
  </si>
  <si>
    <t>Субсидии на переселение граждан из аварийного жилищного фонда за счет средств областного бюджета</t>
  </si>
  <si>
    <t>161И267484</t>
  </si>
  <si>
    <t>Региональный проект "Модернизация коммунальной инфраструктуры"</t>
  </si>
  <si>
    <t>Субсидии на реализацию мероприятий по модернизации коммунальной инфраструктуры</t>
  </si>
  <si>
    <t>161И351540</t>
  </si>
  <si>
    <t>Региональный проект "Формирование комфортной городской среды"</t>
  </si>
  <si>
    <t>Субсидии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</si>
  <si>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812</t>
  </si>
  <si>
    <t>321И454240</t>
  </si>
  <si>
    <t>Субсидии на реализацию программ формирования современной городской среды</t>
  </si>
  <si>
    <t>321И455550</t>
  </si>
  <si>
    <t>Региональный проект "Региональная и местная дорожная сеть"</t>
  </si>
  <si>
    <t>Развитие и приведение в нормативное состояние автомобильных дорог регионального или межмуниципального, местного значения, включающих искусственные дорожные сооружения (автомобильные дороги общего пользования местного значения)</t>
  </si>
  <si>
    <t>808</t>
  </si>
  <si>
    <t>091И854471</t>
  </si>
  <si>
    <t>Развитие и приведение в нормативное состояние автомобильных дорог регионального или межмуниципального, местного значения, включающих искусственные дорожные сооружения (автомобильные дороги общего пользования регионального и межмуниципального значения)</t>
  </si>
  <si>
    <t>091И854472</t>
  </si>
  <si>
    <t>Обеспечение деятельности учреждений в сфере дорожного хозяйства</t>
  </si>
  <si>
    <t>091И89Д001</t>
  </si>
  <si>
    <t>Субсидии на развитие и приведение в нормативное состояние автомобильных дорог общего пользования местного значения, включающих искусственные дорожные сооружения</t>
  </si>
  <si>
    <t>091И89Д033</t>
  </si>
  <si>
    <t>Административно-хозяйственные расходы в рамках осуществления дорожной деятельности</t>
  </si>
  <si>
    <t>091И89Д601</t>
  </si>
  <si>
    <t>Региональный проект "Общесистемные меры развития дорожного хозяйства"</t>
  </si>
  <si>
    <t>Внедрение интеллектуальных транспортных систем, предусматривающих автоматизацию процессов управления дорожным движением в городских агломерациях, включающих города с населением свыше 300 тысяч человек</t>
  </si>
  <si>
    <t>835</t>
  </si>
  <si>
    <t>281И954180</t>
  </si>
  <si>
    <t>Приобретение стационарных камер фотовидеофиксации нарушений правил дорожного движения</t>
  </si>
  <si>
    <t>281И99Д402</t>
  </si>
  <si>
    <t>Кадры</t>
  </si>
  <si>
    <t>Региональный проект "Образование для рынка труда"</t>
  </si>
  <si>
    <t>Организация профессионального обучения и дополнительного профессионального образования работников организаций оборонно-промышленного комплекса</t>
  </si>
  <si>
    <t>830</t>
  </si>
  <si>
    <t>151Л252920</t>
  </si>
  <si>
    <t>Региональный проект "Человек труда"</t>
  </si>
  <si>
    <t>Организация федеральных этапов Всероссийского конкурса профессионального мастерства "Лучший по профессии"</t>
  </si>
  <si>
    <t>151Л455700</t>
  </si>
  <si>
    <t>Молодежь и дети</t>
  </si>
  <si>
    <t>Региональный проект "Все лучшее детям"</t>
  </si>
  <si>
    <t>Оснащение государственных образовательных организаций оборудованием, средствами обучения и воспитания</t>
  </si>
  <si>
    <t>811</t>
  </si>
  <si>
    <t>041Ю425930</t>
  </si>
  <si>
    <t>Оснащение предметных кабинетов общеобразовательных организаций средствами обучения и воспитания</t>
  </si>
  <si>
    <t>041Ю455590</t>
  </si>
  <si>
    <t>Субсидии на мероприятия по модернизации школьных систем образования</t>
  </si>
  <si>
    <t>041Ю457500</t>
  </si>
  <si>
    <t>Субсидии на оснащение общеобразовательных организаций оборудованием, средствами обучения и воспитания</t>
  </si>
  <si>
    <t>041Ю481890</t>
  </si>
  <si>
    <t>Субсидии на капитальный ремонт зданий муниципальных образовательных организаций в рамках модернизации школьных систем образования</t>
  </si>
  <si>
    <t>041Ю481970</t>
  </si>
  <si>
    <t>Региональный проект "Педагоги и наставники"</t>
  </si>
  <si>
    <t>Выплаты ежемесячного денежного вознаграждения советникам директоров по воспитанию и взаимодействию с детскими общественными объединениями образовательных организаций</t>
  </si>
  <si>
    <t>041Ю650500</t>
  </si>
  <si>
    <t>810</t>
  </si>
  <si>
    <t>809</t>
  </si>
  <si>
    <t>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</si>
  <si>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041Ю651790</t>
  </si>
  <si>
    <t>Eдиновременные компенсационные выплаты учителям, прибывшим (переехавшим) на работу в сельские населенные пункты</t>
  </si>
  <si>
    <t>041Ю652560</t>
  </si>
  <si>
    <t>Выплаты ежемесячного денежного вознаграждения за классное руководство педагогическим работникам образовательных организаций</t>
  </si>
  <si>
    <t>041Ю653030</t>
  </si>
  <si>
    <t>Выплаты ежемесячного денежного вознаграждения за классное руководство (кураторство) педагогическим работникам государственных образовательных организаций</t>
  </si>
  <si>
    <t>041Ю653630</t>
  </si>
  <si>
    <t>Региональный проект "Профессионалитет"</t>
  </si>
  <si>
    <t>Капитальный ремонт зданий и сооружений</t>
  </si>
  <si>
    <t>041Ю900350</t>
  </si>
  <si>
    <t>Преобразование учебных корпусов и общежитий колледжей как неотъемлемой части учебно-производственного комплекса</t>
  </si>
  <si>
    <t>041Ю950520</t>
  </si>
  <si>
    <t>Продолжительная и активная жизнь</t>
  </si>
  <si>
    <t>Региональный проект "Модернизация первичного звена здравоохранения Российской Федерации"</t>
  </si>
  <si>
    <t>Модернизация первичного звена здравоохранения</t>
  </si>
  <si>
    <t>011Д153650</t>
  </si>
  <si>
    <t>Региональный проект "Борьба с сердечно-сосудистыми заболеваниями"</t>
  </si>
  <si>
    <t>Обеспечение профилактики развития сердечно-сосудистых заболеваний и сердечно-сосудистых осложнений у пациентов высокого риска, находящихся на диспансерном наблюдении</t>
  </si>
  <si>
    <t>011Д255860</t>
  </si>
  <si>
    <t>Региональный проект "Борьба с сахарным диабетом"</t>
  </si>
  <si>
    <t>Обеспечение детей с сахарным диабетом 1 типа в возрасте от 2-х до 17-ти лет включительно системами непрерывного мониторинга глюкозы</t>
  </si>
  <si>
    <t>011Д451070</t>
  </si>
  <si>
    <t>Обеспечение беременных женщин с сахарным диабетом системами непрерывного мониторинга глюкозы</t>
  </si>
  <si>
    <t>011Д451520</t>
  </si>
  <si>
    <t>Региональный проект "Борьба с гепатитом С и минимизация рисков распространения данного заболевания"</t>
  </si>
  <si>
    <t>Обеспечение в амбулаторных условиях противовирусными лекарственными препаратами лиц, находящихся под диспансерным наблюдением, с диагнозом "хронический вирусный гепатит С"</t>
  </si>
  <si>
    <t>011Д552140</t>
  </si>
  <si>
    <t>Региональный проект "Совершенствование экстренной медицинской помощи"</t>
  </si>
  <si>
    <t>Ввод в эксплуатацию объектов здравоохранения</t>
  </si>
  <si>
    <t>011Д622030</t>
  </si>
  <si>
    <t>Создание современной инфраструктуры приемных отделений медицинских организаций с использованием модульных конструкций за счет средств областного бюджета</t>
  </si>
  <si>
    <t>011Д625970</t>
  </si>
  <si>
    <t>Создание современной инфраструктуры приемных отделений медицинских организаций с использованием модульных конструкций для оказания экстренной медицинской помощи больным с жизнеугрожающими состояниями, дооснащение и оснащение медицинскими изделиями приемных отделений медицинских организаций</t>
  </si>
  <si>
    <t>011Д655350</t>
  </si>
  <si>
    <t>Закупка авиационных работ в целях оказания медицинской помощи</t>
  </si>
  <si>
    <t>011Д655540</t>
  </si>
  <si>
    <t>Региональный проект "Оптимальная для восстановления здоровья медицинская реабилитация"</t>
  </si>
  <si>
    <t>Оснащение медицинскими изделиями медицинских организаций, имеющих в своей структуре подразделения, оказывающие медицинскую помощь по медицинской реабилитации</t>
  </si>
  <si>
    <t>011Д757520</t>
  </si>
  <si>
    <t>Региональный проект "Здоровье для каждого"</t>
  </si>
  <si>
    <t>Организация Центров здоровья для взрослых</t>
  </si>
  <si>
    <t>011ДА55460</t>
  </si>
  <si>
    <t>Семья</t>
  </si>
  <si>
    <t>Региональный проект "Поддержка семьи"</t>
  </si>
  <si>
    <t>Субвенции бюджету Фонда пенсионного и социального страхования Российской Федерации на выплату ежемесячного пособия в связи с рождением и воспитанием ребенка</t>
  </si>
  <si>
    <t>021Я131460</t>
  </si>
  <si>
    <t>Субсидии на капитальный ремонт и оснащение образовательных организаций, осуществляющих образовательную деятельность по образовательным программам дошкольного образования</t>
  </si>
  <si>
    <t>041Я153150</t>
  </si>
  <si>
    <t>Субсидии на капитальный ремонт зданий муниципальных образовательных организаций в рамках модернизации дошкольных систем образования</t>
  </si>
  <si>
    <t>041Я183020</t>
  </si>
  <si>
    <t>Региональный проект "Многодетная семья"</t>
  </si>
  <si>
    <t>Региональная программа по повышению рождаемости (подготовка семьи к рождению ребенка)</t>
  </si>
  <si>
    <t>021Я253131</t>
  </si>
  <si>
    <t>Региональная программа по повышению рождаемости (обеспечение прохождения подготовительного этапа программы экстракорпорального оплодотворения)</t>
  </si>
  <si>
    <t>021Я253132</t>
  </si>
  <si>
    <t>Региональная программа по повышению рождаемости (создание пунктов проката)</t>
  </si>
  <si>
    <t>021Я253133</t>
  </si>
  <si>
    <t>Региональная программа по повышению рождаемости (выплаты на погашение обязательств по ипотечным жилищным кредитам)</t>
  </si>
  <si>
    <t>021Я253134</t>
  </si>
  <si>
    <t>Государственная социальная помощь на основании социального контракта отдельным категориям граждан</t>
  </si>
  <si>
    <t>021Я254040</t>
  </si>
  <si>
    <t>Региональный проект "Охрана материнства и детства"</t>
  </si>
  <si>
    <t>Создание женских консультаций</t>
  </si>
  <si>
    <t>011Я353140</t>
  </si>
  <si>
    <t>Региональный проект "Старшее поколение"</t>
  </si>
  <si>
    <t>Создание системы долговременного ухода за гражданами пожилого возраста и инвалидами</t>
  </si>
  <si>
    <t>021Я451630</t>
  </si>
  <si>
    <t>Региональный проект "Семейные ценности и инфраструктура культуры"</t>
  </si>
  <si>
    <t>Субсидии на модернизацию региональных и муниципальных библиотек</t>
  </si>
  <si>
    <t>031Я553480</t>
  </si>
  <si>
    <t>Субсидии на создание модельных муниципальных библиотек</t>
  </si>
  <si>
    <t>031Я554540</t>
  </si>
  <si>
    <t>Субсидии на развитие сети учреждений культурно-досугового типа</t>
  </si>
  <si>
    <t>031Я555130</t>
  </si>
  <si>
    <t>Субсидии на государственную поддержку отрасли культуры (приобретение музыкальных инструментов, оборудования и материалов для детских школ искусств)</t>
  </si>
  <si>
    <t>031Я555191</t>
  </si>
  <si>
    <t>Субсидии на государственную поддержку отрасли культуры (модернизация детских школ искусств)</t>
  </si>
  <si>
    <t>031Я555194</t>
  </si>
  <si>
    <t>Субсидии на оснащение муниципальных театров</t>
  </si>
  <si>
    <t>031Я555840</t>
  </si>
  <si>
    <t>Субсидии на техническое оснащение муниципальных музеев</t>
  </si>
  <si>
    <t>031Я555900</t>
  </si>
  <si>
    <t>Субсидии на модернизацию региональных и муниципальных музеев</t>
  </si>
  <si>
    <t>031Я555970</t>
  </si>
  <si>
    <t>Технологическое обеспечение продовольственной безопасности</t>
  </si>
  <si>
    <t>Региональный проект "Кадры в агропромышленном комплексе"</t>
  </si>
  <si>
    <t>Мероприятия по содействию повышения кадровой обеспеченности предприятий агропромышленного комплекса</t>
  </si>
  <si>
    <t>805</t>
  </si>
  <si>
    <t>081Е455330</t>
  </si>
  <si>
    <t>Туризм и гостеприимство</t>
  </si>
  <si>
    <t>Региональный проект "Создание номерного фонда, инфраструктуры и новых точек притяжения"</t>
  </si>
  <si>
    <t>Достижение показателей государственной программы "Развитие туризма"</t>
  </si>
  <si>
    <t>031П155580</t>
  </si>
  <si>
    <t>Экологическое благополучие</t>
  </si>
  <si>
    <t>Региональный проект "Сохранение лесов"</t>
  </si>
  <si>
    <t>Увеличение площади лесовосстановления за счет средств областного бюджета</t>
  </si>
  <si>
    <t>201Ч623740</t>
  </si>
  <si>
    <t>Увеличение площади лесовосстановления</t>
  </si>
  <si>
    <t>201Ч654290</t>
  </si>
  <si>
    <t>Эффективная и конкурентная экономика</t>
  </si>
  <si>
    <t>Региональный проект "Производительность труда"</t>
  </si>
  <si>
    <t>Государственная поддержка субъектов Российской Федерации в целях достижения результатов федерального проекта "Производительность труда"</t>
  </si>
  <si>
    <t>818</t>
  </si>
  <si>
    <t>301Э252890</t>
  </si>
  <si>
    <t>Итого:</t>
  </si>
  <si>
    <t>Национальные проекты</t>
  </si>
  <si>
    <t>на 1 августа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</si>
</sst>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name val="DejaVu Sans"/>
      <family val="2"/>
      <scheme val="minor"/>
    </font>
    <font>
      <b/>
      <sz val="12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11"/>
      <color rgb="FF000000"/>
      <name val="Arial"/>
    </font>
    <font>
      <sz val="10"/>
      <color rgb="FF000000"/>
      <name val="Arial"/>
    </font>
    <font>
      <sz val="11"/>
      <name val="DejaVu Sans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FD5AB"/>
      </patternFill>
    </fill>
  </fills>
  <borders count="30">
    <border>
      <left/>
      <right/>
      <top/>
      <bottom/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/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</borders>
  <cellStyleXfs count="36">
    <xf numFmtId="0" fontId="0" fillId="0" borderId="0"/>
    <xf numFmtId="0" fontId="1" fillId="0" borderId="1">
      <alignment horizontal="center" vertical="top" wrapText="1"/>
    </xf>
    <xf numFmtId="0" fontId="2" fillId="0" borderId="1">
      <alignment horizontal="right" vertical="top" wrapText="1"/>
    </xf>
    <xf numFmtId="49" fontId="3" fillId="0" borderId="2">
      <alignment horizontal="center" vertical="center" wrapText="1"/>
    </xf>
    <xf numFmtId="49" fontId="3" fillId="0" borderId="3">
      <alignment horizontal="center" vertical="center" wrapText="1"/>
    </xf>
    <xf numFmtId="49" fontId="3" fillId="0" borderId="5">
      <alignment horizontal="center" vertical="center" wrapText="1"/>
    </xf>
    <xf numFmtId="49" fontId="3" fillId="0" borderId="8">
      <alignment horizontal="center" vertical="center" wrapText="1"/>
    </xf>
    <xf numFmtId="49" fontId="3" fillId="0" borderId="9">
      <alignment horizontal="center" vertical="center" wrapText="1"/>
    </xf>
    <xf numFmtId="49" fontId="3" fillId="0" borderId="11">
      <alignment horizontal="center" vertical="center" wrapText="1"/>
    </xf>
    <xf numFmtId="49" fontId="3" fillId="0" borderId="12">
      <alignment horizontal="center" vertical="center" wrapText="1"/>
    </xf>
    <xf numFmtId="49" fontId="3" fillId="0" borderId="13">
      <alignment horizontal="center" vertical="center" wrapText="1"/>
    </xf>
    <xf numFmtId="0" fontId="4" fillId="2" borderId="14">
      <alignment horizontal="left" vertical="top" wrapText="1"/>
    </xf>
    <xf numFmtId="49" fontId="4" fillId="2" borderId="15">
      <alignment horizontal="center" vertical="top" shrinkToFit="1"/>
    </xf>
    <xf numFmtId="4" fontId="4" fillId="2" borderId="15">
      <alignment horizontal="right" vertical="top" shrinkToFit="1"/>
    </xf>
    <xf numFmtId="4" fontId="4" fillId="2" borderId="16">
      <alignment horizontal="right" vertical="top" shrinkToFit="1"/>
    </xf>
    <xf numFmtId="0" fontId="2" fillId="0" borderId="17">
      <alignment horizontal="left" vertical="top" wrapText="1"/>
    </xf>
    <xf numFmtId="49" fontId="2" fillId="0" borderId="18">
      <alignment horizontal="center" vertical="top" shrinkToFit="1"/>
    </xf>
    <xf numFmtId="4" fontId="2" fillId="0" borderId="18">
      <alignment horizontal="right" vertical="top" shrinkToFit="1"/>
    </xf>
    <xf numFmtId="4" fontId="5" fillId="0" borderId="19">
      <alignment horizontal="right" vertical="top" shrinkToFit="1"/>
    </xf>
    <xf numFmtId="0" fontId="3" fillId="3" borderId="20">
      <alignment horizontal="left" vertical="top" wrapText="1"/>
    </xf>
    <xf numFmtId="49" fontId="3" fillId="3" borderId="21">
      <alignment horizontal="center" vertical="top" shrinkToFit="1"/>
    </xf>
    <xf numFmtId="4" fontId="3" fillId="3" borderId="21">
      <alignment horizontal="right" vertical="top" shrinkToFit="1"/>
    </xf>
    <xf numFmtId="4" fontId="3" fillId="3" borderId="22">
      <alignment horizontal="right" vertical="top" shrinkToFit="1"/>
    </xf>
    <xf numFmtId="0" fontId="2" fillId="0" borderId="23"/>
    <xf numFmtId="0" fontId="2" fillId="0" borderId="24"/>
    <xf numFmtId="0" fontId="2" fillId="0" borderId="25"/>
    <xf numFmtId="0" fontId="4" fillId="4" borderId="26"/>
    <xf numFmtId="0" fontId="4" fillId="4" borderId="27"/>
    <xf numFmtId="4" fontId="4" fillId="4" borderId="27">
      <alignment horizontal="right" shrinkToFit="1"/>
    </xf>
    <xf numFmtId="4" fontId="4" fillId="4" borderId="28">
      <alignment horizontal="right" shrinkToFit="1"/>
    </xf>
    <xf numFmtId="0" fontId="2" fillId="0" borderId="29"/>
    <xf numFmtId="0" fontId="6" fillId="0" borderId="0"/>
    <xf numFmtId="0" fontId="6" fillId="0" borderId="0"/>
    <xf numFmtId="0" fontId="6" fillId="0" borderId="0"/>
    <xf numFmtId="0" fontId="2" fillId="0" borderId="1"/>
    <xf numFmtId="0" fontId="2" fillId="0" borderId="1"/>
  </cellStyleXfs>
  <cellXfs count="50">
    <xf numFmtId="0" fontId="0" fillId="0" borderId="0" xfId="0"/>
    <xf numFmtId="0" fontId="0" fillId="0" borderId="0" xfId="0" applyProtection="1">
      <protection locked="0"/>
    </xf>
    <xf numFmtId="49" fontId="3" fillId="0" borderId="11" xfId="8" applyNumberFormat="1" applyProtection="1">
      <alignment horizontal="center" vertical="center" wrapText="1"/>
    </xf>
    <xf numFmtId="49" fontId="3" fillId="0" borderId="12" xfId="9" applyNumberFormat="1" applyProtection="1">
      <alignment horizontal="center" vertical="center" wrapText="1"/>
    </xf>
    <xf numFmtId="49" fontId="4" fillId="2" borderId="15" xfId="12" applyNumberFormat="1" applyProtection="1">
      <alignment horizontal="center" vertical="top" shrinkToFit="1"/>
    </xf>
    <xf numFmtId="0" fontId="2" fillId="0" borderId="17" xfId="15" applyNumberFormat="1" applyProtection="1">
      <alignment horizontal="left" vertical="top" wrapText="1"/>
    </xf>
    <xf numFmtId="49" fontId="2" fillId="0" borderId="18" xfId="16" applyNumberFormat="1" applyProtection="1">
      <alignment horizontal="center" vertical="top" shrinkToFit="1"/>
    </xf>
    <xf numFmtId="0" fontId="4" fillId="2" borderId="14" xfId="11" applyNumberFormat="1" applyProtection="1">
      <alignment horizontal="left" vertical="top" wrapText="1"/>
    </xf>
    <xf numFmtId="0" fontId="3" fillId="3" borderId="20" xfId="19" applyNumberFormat="1" applyProtection="1">
      <alignment horizontal="left" vertical="top" wrapText="1"/>
    </xf>
    <xf numFmtId="49" fontId="3" fillId="3" borderId="21" xfId="20" applyNumberFormat="1" applyProtection="1">
      <alignment horizontal="center" vertical="top" shrinkToFit="1"/>
    </xf>
    <xf numFmtId="0" fontId="2" fillId="0" borderId="23" xfId="23" applyNumberFormat="1" applyProtection="1"/>
    <xf numFmtId="0" fontId="2" fillId="0" borderId="24" xfId="24" applyNumberFormat="1" applyProtection="1"/>
    <xf numFmtId="0" fontId="4" fillId="4" borderId="26" xfId="26" applyNumberFormat="1" applyProtection="1"/>
    <xf numFmtId="0" fontId="4" fillId="4" borderId="27" xfId="27" applyNumberFormat="1" applyProtection="1"/>
    <xf numFmtId="0" fontId="2" fillId="0" borderId="29" xfId="30" applyNumberFormat="1" applyProtection="1"/>
    <xf numFmtId="0" fontId="1" fillId="0" borderId="1" xfId="1" applyNumberFormat="1" applyProtection="1">
      <alignment horizontal="center" vertical="top" wrapText="1"/>
    </xf>
    <xf numFmtId="0" fontId="1" fillId="0" borderId="1" xfId="1">
      <alignment horizontal="center" vertical="top" wrapText="1"/>
    </xf>
    <xf numFmtId="0" fontId="2" fillId="0" borderId="1" xfId="2" applyNumberFormat="1" applyProtection="1">
      <alignment horizontal="right" vertical="top" wrapText="1"/>
    </xf>
    <xf numFmtId="0" fontId="2" fillId="0" borderId="1" xfId="2">
      <alignment horizontal="right" vertical="top" wrapText="1"/>
    </xf>
    <xf numFmtId="49" fontId="3" fillId="0" borderId="2" xfId="3" applyNumberFormat="1" applyProtection="1">
      <alignment horizontal="center" vertical="center" wrapText="1"/>
    </xf>
    <xf numFmtId="49" fontId="3" fillId="0" borderId="2" xfId="3">
      <alignment horizontal="center" vertical="center" wrapText="1"/>
    </xf>
    <xf numFmtId="49" fontId="3" fillId="0" borderId="3" xfId="4" applyNumberFormat="1" applyProtection="1">
      <alignment horizontal="center" vertical="center" wrapText="1"/>
    </xf>
    <xf numFmtId="49" fontId="3" fillId="0" borderId="3" xfId="4">
      <alignment horizontal="center" vertical="center" wrapText="1"/>
    </xf>
    <xf numFmtId="49" fontId="3" fillId="0" borderId="4" xfId="4" applyNumberFormat="1" applyBorder="1" applyProtection="1">
      <alignment horizontal="center" vertical="center" wrapText="1"/>
    </xf>
    <xf numFmtId="49" fontId="3" fillId="0" borderId="6" xfId="4" applyNumberFormat="1" applyBorder="1" applyProtection="1">
      <alignment horizontal="center" vertical="center" wrapText="1"/>
    </xf>
    <xf numFmtId="49" fontId="3" fillId="0" borderId="10" xfId="4" applyNumberFormat="1" applyBorder="1" applyProtection="1">
      <alignment horizontal="center" vertical="center" wrapText="1"/>
    </xf>
    <xf numFmtId="49" fontId="3" fillId="0" borderId="3" xfId="4" applyNumberFormat="1" applyAlignment="1" applyProtection="1">
      <alignment horizontal="center" vertical="center"/>
    </xf>
    <xf numFmtId="49" fontId="3" fillId="0" borderId="3" xfId="4" applyAlignment="1">
      <alignment horizontal="center" vertical="center"/>
    </xf>
    <xf numFmtId="49" fontId="3" fillId="0" borderId="5" xfId="5" applyNumberFormat="1" applyAlignment="1" applyProtection="1">
      <alignment horizontal="center" vertical="center"/>
    </xf>
    <xf numFmtId="49" fontId="3" fillId="0" borderId="5" xfId="5" applyAlignment="1">
      <alignment horizontal="center" vertical="center"/>
    </xf>
    <xf numFmtId="49" fontId="3" fillId="0" borderId="7" xfId="6" applyNumberFormat="1" applyBorder="1" applyAlignment="1" applyProtection="1">
      <alignment horizontal="center" vertical="center"/>
    </xf>
    <xf numFmtId="49" fontId="3" fillId="0" borderId="10" xfId="6" applyNumberFormat="1" applyBorder="1" applyAlignment="1" applyProtection="1">
      <alignment horizontal="center" vertical="center"/>
    </xf>
    <xf numFmtId="49" fontId="3" fillId="0" borderId="12" xfId="9" applyNumberFormat="1" applyAlignment="1" applyProtection="1">
      <alignment horizontal="center" vertical="center"/>
    </xf>
    <xf numFmtId="49" fontId="3" fillId="0" borderId="13" xfId="10" applyNumberFormat="1" applyAlignment="1" applyProtection="1">
      <alignment horizontal="center" vertical="center"/>
    </xf>
    <xf numFmtId="0" fontId="2" fillId="0" borderId="24" xfId="24" applyNumberFormat="1" applyAlignment="1" applyProtection="1"/>
    <xf numFmtId="0" fontId="2" fillId="0" borderId="25" xfId="25" applyNumberFormat="1" applyAlignment="1" applyProtection="1"/>
    <xf numFmtId="0" fontId="2" fillId="0" borderId="29" xfId="30" applyNumberFormat="1" applyAlignment="1" applyProtection="1"/>
    <xf numFmtId="0" fontId="0" fillId="0" borderId="0" xfId="0" applyAlignment="1" applyProtection="1">
      <protection locked="0"/>
    </xf>
    <xf numFmtId="4" fontId="4" fillId="2" borderId="15" xfId="13" applyNumberFormat="1" applyAlignment="1" applyProtection="1">
      <alignment horizontal="right" vertical="top"/>
    </xf>
    <xf numFmtId="4" fontId="3" fillId="3" borderId="21" xfId="21" applyNumberFormat="1" applyAlignment="1" applyProtection="1">
      <alignment horizontal="right" vertical="top"/>
    </xf>
    <xf numFmtId="4" fontId="2" fillId="0" borderId="18" xfId="17" applyNumberFormat="1" applyAlignment="1" applyProtection="1">
      <alignment horizontal="right" vertical="top"/>
    </xf>
    <xf numFmtId="4" fontId="5" fillId="0" borderId="19" xfId="18" applyNumberFormat="1" applyAlignment="1" applyProtection="1">
      <alignment horizontal="right" vertical="top"/>
    </xf>
    <xf numFmtId="4" fontId="4" fillId="4" borderId="27" xfId="28" applyNumberFormat="1" applyAlignment="1" applyProtection="1">
      <alignment horizontal="right"/>
    </xf>
    <xf numFmtId="49" fontId="3" fillId="0" borderId="8" xfId="6" applyNumberFormat="1" applyAlignment="1" applyProtection="1">
      <alignment horizontal="center" vertical="center" wrapText="1"/>
    </xf>
    <xf numFmtId="49" fontId="3" fillId="0" borderId="8" xfId="6" applyAlignment="1">
      <alignment horizontal="center" vertical="center" wrapText="1"/>
    </xf>
    <xf numFmtId="49" fontId="3" fillId="0" borderId="9" xfId="7" applyNumberFormat="1" applyAlignment="1" applyProtection="1">
      <alignment horizontal="center" vertical="center" wrapText="1"/>
    </xf>
    <xf numFmtId="49" fontId="3" fillId="0" borderId="9" xfId="7" applyAlignment="1">
      <alignment horizontal="center" vertical="center" wrapText="1"/>
    </xf>
    <xf numFmtId="49" fontId="3" fillId="0" borderId="8" xfId="6" applyNumberFormat="1" applyAlignment="1" applyProtection="1">
      <alignment horizontal="center" vertical="center" wrapText="1"/>
    </xf>
    <xf numFmtId="49" fontId="3" fillId="0" borderId="9" xfId="7" applyNumberFormat="1" applyAlignment="1" applyProtection="1">
      <alignment horizontal="center" vertical="center" wrapText="1"/>
    </xf>
    <xf numFmtId="0" fontId="7" fillId="0" borderId="17" xfId="15" applyNumberFormat="1" applyFont="1" applyProtection="1">
      <alignment horizontal="left" vertical="top" wrapText="1"/>
    </xf>
  </cellXfs>
  <cellStyles count="36">
    <cellStyle name="br" xfId="33"/>
    <cellStyle name="col" xfId="32"/>
    <cellStyle name="ex58" xfId="28"/>
    <cellStyle name="ex59" xfId="29"/>
    <cellStyle name="ex60" xfId="11"/>
    <cellStyle name="ex61" xfId="12"/>
    <cellStyle name="ex62" xfId="13"/>
    <cellStyle name="ex63" xfId="14"/>
    <cellStyle name="ex64" xfId="19"/>
    <cellStyle name="ex65" xfId="20"/>
    <cellStyle name="ex66" xfId="21"/>
    <cellStyle name="ex67" xfId="22"/>
    <cellStyle name="ex68" xfId="15"/>
    <cellStyle name="ex69" xfId="16"/>
    <cellStyle name="ex70" xfId="17"/>
    <cellStyle name="ex71" xfId="18"/>
    <cellStyle name="st57" xfId="2"/>
    <cellStyle name="style0" xfId="34"/>
    <cellStyle name="td" xfId="35"/>
    <cellStyle name="tr" xfId="31"/>
    <cellStyle name="xl_bot_header" xfId="9"/>
    <cellStyle name="xl_bot_left_header" xfId="8"/>
    <cellStyle name="xl_bot_right_header" xfId="10"/>
    <cellStyle name="xl_center_header" xfId="6"/>
    <cellStyle name="xl_header" xfId="1"/>
    <cellStyle name="xl_right_header" xfId="7"/>
    <cellStyle name="xl_top_header" xfId="4"/>
    <cellStyle name="xl_top_left_header" xfId="3"/>
    <cellStyle name="xl_top_right_header" xfId="5"/>
    <cellStyle name="xl_total_bot" xfId="30"/>
    <cellStyle name="xl_total_center" xfId="27"/>
    <cellStyle name="xl_total_left" xfId="26"/>
    <cellStyle name="xl_total_top" xfId="24"/>
    <cellStyle name="xl_total_top_left" xfId="23"/>
    <cellStyle name="xl_total_top_right" xfId="25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jaVu Sans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2"/>
  <sheetViews>
    <sheetView showGridLines="0" tabSelected="1" workbookViewId="0">
      <pane ySplit="7" topLeftCell="A104" activePane="bottomLeft" state="frozen"/>
      <selection pane="bottomLeft" activeCell="H125" sqref="H125"/>
    </sheetView>
  </sheetViews>
  <sheetFormatPr defaultColWidth="9.375" defaultRowHeight="14.25"/>
  <cols>
    <col min="1" max="1" width="40.625" style="1" customWidth="1"/>
    <col min="2" max="2" width="10.125" style="1" customWidth="1"/>
    <col min="3" max="3" width="8.875" style="1" customWidth="1"/>
    <col min="4" max="4" width="15.875" style="37" customWidth="1"/>
    <col min="5" max="9" width="15.25" style="37" customWidth="1"/>
    <col min="10" max="16384" width="9.375" style="1"/>
  </cols>
  <sheetData>
    <row r="1" spans="1:9" ht="15.95" customHeight="1">
      <c r="A1" s="15" t="s">
        <v>191</v>
      </c>
      <c r="B1" s="16"/>
      <c r="C1" s="16"/>
      <c r="D1" s="16"/>
      <c r="E1" s="16"/>
      <c r="F1" s="16"/>
      <c r="G1" s="16"/>
      <c r="H1" s="16"/>
      <c r="I1" s="16"/>
    </row>
    <row r="2" spans="1:9" ht="15.95" customHeight="1">
      <c r="A2" s="15" t="s">
        <v>192</v>
      </c>
      <c r="B2" s="16"/>
      <c r="C2" s="16"/>
      <c r="D2" s="16"/>
      <c r="E2" s="16"/>
      <c r="F2" s="16"/>
      <c r="G2" s="16"/>
      <c r="H2" s="16"/>
      <c r="I2" s="16"/>
    </row>
    <row r="3" spans="1:9" ht="15.2" customHeight="1">
      <c r="A3" s="17" t="s">
        <v>0</v>
      </c>
      <c r="B3" s="18"/>
      <c r="C3" s="18"/>
      <c r="D3" s="18"/>
      <c r="E3" s="18"/>
      <c r="F3" s="18"/>
      <c r="G3" s="18"/>
      <c r="H3" s="18"/>
      <c r="I3" s="18"/>
    </row>
    <row r="4" spans="1:9" ht="15.2" customHeight="1">
      <c r="A4" s="19" t="s">
        <v>1</v>
      </c>
      <c r="B4" s="21" t="s">
        <v>2</v>
      </c>
      <c r="C4" s="23" t="s">
        <v>3</v>
      </c>
      <c r="D4" s="26" t="s">
        <v>4</v>
      </c>
      <c r="E4" s="27"/>
      <c r="F4" s="27"/>
      <c r="G4" s="28" t="s">
        <v>5</v>
      </c>
      <c r="H4" s="29"/>
      <c r="I4" s="29"/>
    </row>
    <row r="5" spans="1:9" ht="15.2" customHeight="1">
      <c r="A5" s="20"/>
      <c r="B5" s="22"/>
      <c r="C5" s="24"/>
      <c r="D5" s="30" t="s">
        <v>6</v>
      </c>
      <c r="E5" s="43" t="s">
        <v>7</v>
      </c>
      <c r="F5" s="44"/>
      <c r="G5" s="43" t="s">
        <v>6</v>
      </c>
      <c r="H5" s="45" t="s">
        <v>7</v>
      </c>
      <c r="I5" s="46"/>
    </row>
    <row r="6" spans="1:9" ht="38.25">
      <c r="A6" s="20"/>
      <c r="B6" s="22"/>
      <c r="C6" s="25"/>
      <c r="D6" s="31"/>
      <c r="E6" s="47" t="s">
        <v>8</v>
      </c>
      <c r="F6" s="47" t="s">
        <v>9</v>
      </c>
      <c r="G6" s="44"/>
      <c r="H6" s="47" t="s">
        <v>8</v>
      </c>
      <c r="I6" s="48" t="s">
        <v>9</v>
      </c>
    </row>
    <row r="7" spans="1:9">
      <c r="A7" s="2" t="s">
        <v>10</v>
      </c>
      <c r="B7" s="3" t="s">
        <v>11</v>
      </c>
      <c r="C7" s="3" t="s">
        <v>12</v>
      </c>
      <c r="D7" s="32" t="s">
        <v>13</v>
      </c>
      <c r="E7" s="32" t="s">
        <v>14</v>
      </c>
      <c r="F7" s="32" t="s">
        <v>15</v>
      </c>
      <c r="G7" s="32" t="s">
        <v>16</v>
      </c>
      <c r="H7" s="32" t="s">
        <v>17</v>
      </c>
      <c r="I7" s="33" t="s">
        <v>18</v>
      </c>
    </row>
    <row r="8" spans="1:9" ht="15.75" thickBot="1">
      <c r="A8" s="7" t="s">
        <v>20</v>
      </c>
      <c r="B8" s="4"/>
      <c r="C8" s="4"/>
      <c r="D8" s="38">
        <f>SUM(D9)</f>
        <v>11999298</v>
      </c>
      <c r="E8" s="38">
        <f t="shared" ref="E8:I8" si="0">SUM(E9)</f>
        <v>0</v>
      </c>
      <c r="F8" s="38">
        <f t="shared" si="0"/>
        <v>11999298</v>
      </c>
      <c r="G8" s="38">
        <f t="shared" si="0"/>
        <v>8999298</v>
      </c>
      <c r="H8" s="38">
        <f t="shared" si="0"/>
        <v>0</v>
      </c>
      <c r="I8" s="38">
        <f t="shared" si="0"/>
        <v>8999298</v>
      </c>
    </row>
    <row r="9" spans="1:9" ht="38.25">
      <c r="A9" s="8" t="s">
        <v>21</v>
      </c>
      <c r="B9" s="9"/>
      <c r="C9" s="9"/>
      <c r="D9" s="39">
        <f>SUM(D10)</f>
        <v>11999298</v>
      </c>
      <c r="E9" s="39">
        <f t="shared" ref="E9:I9" si="1">SUM(E10)</f>
        <v>0</v>
      </c>
      <c r="F9" s="39">
        <f t="shared" si="1"/>
        <v>11999298</v>
      </c>
      <c r="G9" s="39">
        <f t="shared" si="1"/>
        <v>8999298</v>
      </c>
      <c r="H9" s="39">
        <f t="shared" si="1"/>
        <v>0</v>
      </c>
      <c r="I9" s="39">
        <f t="shared" si="1"/>
        <v>8999298</v>
      </c>
    </row>
    <row r="10" spans="1:9" ht="51">
      <c r="A10" s="5" t="s">
        <v>22</v>
      </c>
      <c r="B10" s="6" t="s">
        <v>23</v>
      </c>
      <c r="C10" s="6" t="s">
        <v>24</v>
      </c>
      <c r="D10" s="40">
        <f>SUM(E10:F10)</f>
        <v>11999298</v>
      </c>
      <c r="E10" s="40">
        <v>0</v>
      </c>
      <c r="F10" s="40">
        <v>11999298</v>
      </c>
      <c r="G10" s="40">
        <f>SUM(H10:I10)</f>
        <v>8999298</v>
      </c>
      <c r="H10" s="40">
        <v>0</v>
      </c>
      <c r="I10" s="41">
        <v>8999298</v>
      </c>
    </row>
    <row r="11" spans="1:9" ht="15.75" thickBot="1">
      <c r="A11" s="7" t="s">
        <v>25</v>
      </c>
      <c r="B11" s="4"/>
      <c r="C11" s="4"/>
      <c r="D11" s="38">
        <f>D12+D15+D17+D20+D26</f>
        <v>6014136570.5900002</v>
      </c>
      <c r="E11" s="38">
        <f t="shared" ref="E11:I11" si="2">E12+E15+E17+E20+E26</f>
        <v>3133487692.0100002</v>
      </c>
      <c r="F11" s="38">
        <f t="shared" si="2"/>
        <v>2880648878.5799999</v>
      </c>
      <c r="G11" s="38">
        <f t="shared" si="2"/>
        <v>2508975228.3500004</v>
      </c>
      <c r="H11" s="38">
        <f t="shared" si="2"/>
        <v>1217624828.9199998</v>
      </c>
      <c r="I11" s="38">
        <f t="shared" si="2"/>
        <v>1291350399.4300001</v>
      </c>
    </row>
    <row r="12" spans="1:9">
      <c r="A12" s="8" t="s">
        <v>26</v>
      </c>
      <c r="B12" s="9"/>
      <c r="C12" s="9"/>
      <c r="D12" s="39">
        <f>SUM(D13:D14)</f>
        <v>262708978.57999998</v>
      </c>
      <c r="E12" s="39">
        <f t="shared" ref="E12:I12" si="3">SUM(E13:E14)</f>
        <v>160000000</v>
      </c>
      <c r="F12" s="39">
        <f t="shared" si="3"/>
        <v>102708978.58</v>
      </c>
      <c r="G12" s="39">
        <f t="shared" si="3"/>
        <v>0</v>
      </c>
      <c r="H12" s="39">
        <f t="shared" si="3"/>
        <v>0</v>
      </c>
      <c r="I12" s="39">
        <f t="shared" si="3"/>
        <v>0</v>
      </c>
    </row>
    <row r="13" spans="1:9" ht="51">
      <c r="A13" s="5" t="s">
        <v>27</v>
      </c>
      <c r="B13" s="6" t="s">
        <v>28</v>
      </c>
      <c r="C13" s="6" t="s">
        <v>29</v>
      </c>
      <c r="D13" s="40">
        <f>SUM(E13:F13)</f>
        <v>102708978.58</v>
      </c>
      <c r="E13" s="40">
        <v>0</v>
      </c>
      <c r="F13" s="40">
        <v>102708978.58</v>
      </c>
      <c r="G13" s="40">
        <f>SUM(H13:I13)</f>
        <v>0</v>
      </c>
      <c r="H13" s="40">
        <v>0</v>
      </c>
      <c r="I13" s="41">
        <v>0</v>
      </c>
    </row>
    <row r="14" spans="1:9" ht="38.25">
      <c r="A14" s="5" t="s">
        <v>30</v>
      </c>
      <c r="B14" s="6" t="s">
        <v>28</v>
      </c>
      <c r="C14" s="6" t="s">
        <v>31</v>
      </c>
      <c r="D14" s="40">
        <f>SUM(E14:F14)</f>
        <v>160000000</v>
      </c>
      <c r="E14" s="40">
        <v>160000000</v>
      </c>
      <c r="F14" s="40">
        <v>0</v>
      </c>
      <c r="G14" s="40">
        <f>SUM(H14:I14)</f>
        <v>0</v>
      </c>
      <c r="H14" s="40">
        <v>0</v>
      </c>
      <c r="I14" s="41">
        <v>0</v>
      </c>
    </row>
    <row r="15" spans="1:9" ht="25.5">
      <c r="A15" s="8" t="s">
        <v>32</v>
      </c>
      <c r="B15" s="9"/>
      <c r="C15" s="9"/>
      <c r="D15" s="39">
        <f>SUM(D16)</f>
        <v>711607690</v>
      </c>
      <c r="E15" s="39">
        <f t="shared" ref="E15:I15" si="4">SUM(E16)</f>
        <v>251894890</v>
      </c>
      <c r="F15" s="39">
        <f t="shared" si="4"/>
        <v>459712800</v>
      </c>
      <c r="G15" s="39">
        <f t="shared" si="4"/>
        <v>216488310.88</v>
      </c>
      <c r="H15" s="39">
        <f t="shared" si="4"/>
        <v>76697295.780000001</v>
      </c>
      <c r="I15" s="39">
        <f t="shared" si="4"/>
        <v>139791015.09999999</v>
      </c>
    </row>
    <row r="16" spans="1:9" ht="25.5">
      <c r="A16" s="5" t="s">
        <v>33</v>
      </c>
      <c r="B16" s="6" t="s">
        <v>28</v>
      </c>
      <c r="C16" s="6" t="s">
        <v>34</v>
      </c>
      <c r="D16" s="40">
        <f>SUM(E16:F16)</f>
        <v>711607690</v>
      </c>
      <c r="E16" s="40">
        <v>251894890</v>
      </c>
      <c r="F16" s="40">
        <v>459712800</v>
      </c>
      <c r="G16" s="40">
        <f>SUM(H16:I16)</f>
        <v>216488310.88</v>
      </c>
      <c r="H16" s="40">
        <v>76697295.780000001</v>
      </c>
      <c r="I16" s="41">
        <v>139791015.09999999</v>
      </c>
    </row>
    <row r="17" spans="1:9" ht="25.5">
      <c r="A17" s="8" t="s">
        <v>35</v>
      </c>
      <c r="B17" s="9"/>
      <c r="C17" s="9"/>
      <c r="D17" s="39">
        <f>SUM(D18:D19)</f>
        <v>498558690</v>
      </c>
      <c r="E17" s="39">
        <f t="shared" ref="E17:I17" si="5">SUM(E18:E19)</f>
        <v>9878590</v>
      </c>
      <c r="F17" s="39">
        <f t="shared" si="5"/>
        <v>488680100</v>
      </c>
      <c r="G17" s="39">
        <f t="shared" si="5"/>
        <v>330746684.80000001</v>
      </c>
      <c r="H17" s="39">
        <f t="shared" si="5"/>
        <v>4844227.7699999996</v>
      </c>
      <c r="I17" s="39">
        <f t="shared" si="5"/>
        <v>325902457.02999997</v>
      </c>
    </row>
    <row r="18" spans="1:9" ht="63.75">
      <c r="A18" s="5" t="s">
        <v>36</v>
      </c>
      <c r="B18" s="6" t="s">
        <v>37</v>
      </c>
      <c r="C18" s="6" t="s">
        <v>38</v>
      </c>
      <c r="D18" s="40">
        <f>SUM(E18:F18)</f>
        <v>253908790</v>
      </c>
      <c r="E18" s="40">
        <v>2539090</v>
      </c>
      <c r="F18" s="40">
        <v>251369700</v>
      </c>
      <c r="G18" s="40">
        <f>SUM(H18:I18)</f>
        <v>253908790</v>
      </c>
      <c r="H18" s="40">
        <f>2539089.99+0.01</f>
        <v>2539090</v>
      </c>
      <c r="I18" s="41">
        <f>251369700.01-0.01</f>
        <v>251369700</v>
      </c>
    </row>
    <row r="19" spans="1:9" ht="25.5">
      <c r="A19" s="5" t="s">
        <v>39</v>
      </c>
      <c r="B19" s="6" t="s">
        <v>37</v>
      </c>
      <c r="C19" s="6" t="s">
        <v>40</v>
      </c>
      <c r="D19" s="40">
        <f>SUM(E19:F19)</f>
        <v>244649900</v>
      </c>
      <c r="E19" s="40">
        <f>7339500.02-0.02</f>
        <v>7339500</v>
      </c>
      <c r="F19" s="40">
        <f>237310399.98+0.02</f>
        <v>237310400</v>
      </c>
      <c r="G19" s="40">
        <f>SUM(H19:I19)</f>
        <v>76837894.799999997</v>
      </c>
      <c r="H19" s="40">
        <v>2305137.77</v>
      </c>
      <c r="I19" s="41">
        <v>74532757.030000001</v>
      </c>
    </row>
    <row r="20" spans="1:9" ht="25.5">
      <c r="A20" s="8" t="s">
        <v>41</v>
      </c>
      <c r="B20" s="9"/>
      <c r="C20" s="9"/>
      <c r="D20" s="39">
        <f>SUM(D21:D25)</f>
        <v>4456785748.0900002</v>
      </c>
      <c r="E20" s="39">
        <f t="shared" ref="E20:I20" si="6">SUM(E21:E25)</f>
        <v>2650979948.0900002</v>
      </c>
      <c r="F20" s="39">
        <f t="shared" si="6"/>
        <v>1805805800</v>
      </c>
      <c r="G20" s="39">
        <f t="shared" si="6"/>
        <v>1939714587</v>
      </c>
      <c r="H20" s="39">
        <f t="shared" si="6"/>
        <v>1135422536</v>
      </c>
      <c r="I20" s="39">
        <f t="shared" si="6"/>
        <v>804292051</v>
      </c>
    </row>
    <row r="21" spans="1:9" ht="76.5">
      <c r="A21" s="5" t="s">
        <v>42</v>
      </c>
      <c r="B21" s="6" t="s">
        <v>43</v>
      </c>
      <c r="C21" s="6" t="s">
        <v>44</v>
      </c>
      <c r="D21" s="40">
        <f>SUM(E21:F21)</f>
        <v>263020000</v>
      </c>
      <c r="E21" s="40">
        <v>7890600</v>
      </c>
      <c r="F21" s="40">
        <v>255129400</v>
      </c>
      <c r="G21" s="40">
        <f>SUM(H21:I21)</f>
        <v>18193581.699999999</v>
      </c>
      <c r="H21" s="40">
        <v>545807.44999999995</v>
      </c>
      <c r="I21" s="41">
        <v>17647774.25</v>
      </c>
    </row>
    <row r="22" spans="1:9" ht="89.25">
      <c r="A22" s="5" t="s">
        <v>45</v>
      </c>
      <c r="B22" s="6" t="s">
        <v>43</v>
      </c>
      <c r="C22" s="6" t="s">
        <v>46</v>
      </c>
      <c r="D22" s="40">
        <f t="shared" ref="D22:D25" si="7">SUM(E22:F22)</f>
        <v>1605689463.9200001</v>
      </c>
      <c r="E22" s="40">
        <v>55013063.920000002</v>
      </c>
      <c r="F22" s="40">
        <v>1550676400</v>
      </c>
      <c r="G22" s="40">
        <f t="shared" ref="G22:G25" si="8">SUM(H22:I22)</f>
        <v>810973481.19000006</v>
      </c>
      <c r="H22" s="40">
        <v>24329204.440000001</v>
      </c>
      <c r="I22" s="41">
        <v>786644276.75</v>
      </c>
    </row>
    <row r="23" spans="1:9" ht="25.5">
      <c r="A23" s="5" t="s">
        <v>47</v>
      </c>
      <c r="B23" s="6" t="s">
        <v>43</v>
      </c>
      <c r="C23" s="6" t="s">
        <v>48</v>
      </c>
      <c r="D23" s="40">
        <f t="shared" si="7"/>
        <v>1469431149.6900001</v>
      </c>
      <c r="E23" s="40">
        <v>1469431149.6900001</v>
      </c>
      <c r="F23" s="40">
        <v>0</v>
      </c>
      <c r="G23" s="40">
        <f t="shared" si="8"/>
        <v>1052293924.11</v>
      </c>
      <c r="H23" s="40">
        <v>1052293924.11</v>
      </c>
      <c r="I23" s="41">
        <v>0</v>
      </c>
    </row>
    <row r="24" spans="1:9" ht="63.75">
      <c r="A24" s="5" t="s">
        <v>49</v>
      </c>
      <c r="B24" s="6" t="s">
        <v>43</v>
      </c>
      <c r="C24" s="6" t="s">
        <v>50</v>
      </c>
      <c r="D24" s="40">
        <f t="shared" si="7"/>
        <v>1030391534.48</v>
      </c>
      <c r="E24" s="40">
        <v>1030391534.48</v>
      </c>
      <c r="F24" s="40">
        <v>0</v>
      </c>
      <c r="G24" s="40">
        <f t="shared" si="8"/>
        <v>0</v>
      </c>
      <c r="H24" s="40">
        <v>0</v>
      </c>
      <c r="I24" s="41">
        <v>0</v>
      </c>
    </row>
    <row r="25" spans="1:9" ht="25.5">
      <c r="A25" s="5" t="s">
        <v>51</v>
      </c>
      <c r="B25" s="6" t="s">
        <v>43</v>
      </c>
      <c r="C25" s="6" t="s">
        <v>52</v>
      </c>
      <c r="D25" s="40">
        <f t="shared" si="7"/>
        <v>88253600</v>
      </c>
      <c r="E25" s="40">
        <v>88253600</v>
      </c>
      <c r="F25" s="40">
        <v>0</v>
      </c>
      <c r="G25" s="40">
        <f t="shared" si="8"/>
        <v>58253600</v>
      </c>
      <c r="H25" s="40">
        <v>58253600</v>
      </c>
      <c r="I25" s="41">
        <v>0</v>
      </c>
    </row>
    <row r="26" spans="1:9" ht="25.5">
      <c r="A26" s="8" t="s">
        <v>53</v>
      </c>
      <c r="B26" s="9"/>
      <c r="C26" s="9"/>
      <c r="D26" s="39">
        <f>SUM(D27:D28)</f>
        <v>84475463.920000002</v>
      </c>
      <c r="E26" s="39">
        <f t="shared" ref="E26:I26" si="9">SUM(E27:E28)</f>
        <v>60734263.920000002</v>
      </c>
      <c r="F26" s="39">
        <f t="shared" si="9"/>
        <v>23741200</v>
      </c>
      <c r="G26" s="39">
        <f t="shared" si="9"/>
        <v>22025645.670000002</v>
      </c>
      <c r="H26" s="39">
        <f t="shared" si="9"/>
        <v>660769.37</v>
      </c>
      <c r="I26" s="39">
        <f t="shared" si="9"/>
        <v>21364876.300000001</v>
      </c>
    </row>
    <row r="27" spans="1:9" ht="63.75">
      <c r="A27" s="5" t="s">
        <v>54</v>
      </c>
      <c r="B27" s="6" t="s">
        <v>55</v>
      </c>
      <c r="C27" s="6" t="s">
        <v>56</v>
      </c>
      <c r="D27" s="40">
        <f>SUM(E27:F27)</f>
        <v>24475463.920000002</v>
      </c>
      <c r="E27" s="40">
        <v>734263.92</v>
      </c>
      <c r="F27" s="40">
        <v>23741200</v>
      </c>
      <c r="G27" s="40">
        <f>SUM(H27:I27)</f>
        <v>22025645.670000002</v>
      </c>
      <c r="H27" s="40">
        <v>660769.37</v>
      </c>
      <c r="I27" s="41">
        <v>21364876.300000001</v>
      </c>
    </row>
    <row r="28" spans="1:9" ht="38.25">
      <c r="A28" s="5" t="s">
        <v>57</v>
      </c>
      <c r="B28" s="6" t="s">
        <v>55</v>
      </c>
      <c r="C28" s="6" t="s">
        <v>58</v>
      </c>
      <c r="D28" s="40">
        <f>SUM(E28:F28)</f>
        <v>60000000</v>
      </c>
      <c r="E28" s="40">
        <v>60000000</v>
      </c>
      <c r="F28" s="40">
        <v>0</v>
      </c>
      <c r="G28" s="40">
        <f>SUM(H28:I28)</f>
        <v>0</v>
      </c>
      <c r="H28" s="40">
        <v>0</v>
      </c>
      <c r="I28" s="41">
        <v>0</v>
      </c>
    </row>
    <row r="29" spans="1:9" ht="15.75" thickBot="1">
      <c r="A29" s="7" t="s">
        <v>59</v>
      </c>
      <c r="B29" s="4"/>
      <c r="C29" s="4"/>
      <c r="D29" s="38">
        <f>D30+D32</f>
        <v>36701754</v>
      </c>
      <c r="E29" s="38">
        <f t="shared" ref="E29:I29" si="10">E30+E32</f>
        <v>1101054</v>
      </c>
      <c r="F29" s="38">
        <f t="shared" si="10"/>
        <v>35600700</v>
      </c>
      <c r="G29" s="38">
        <f t="shared" si="10"/>
        <v>667299.80000000005</v>
      </c>
      <c r="H29" s="38">
        <f t="shared" si="10"/>
        <v>20018.990000000002</v>
      </c>
      <c r="I29" s="38">
        <f t="shared" si="10"/>
        <v>647280.81000000006</v>
      </c>
    </row>
    <row r="30" spans="1:9" ht="25.5">
      <c r="A30" s="8" t="s">
        <v>60</v>
      </c>
      <c r="B30" s="9"/>
      <c r="C30" s="9"/>
      <c r="D30" s="39">
        <f>SUM(D31)</f>
        <v>2681134</v>
      </c>
      <c r="E30" s="39">
        <f t="shared" ref="E30:I30" si="11">SUM(E31)</f>
        <v>80434</v>
      </c>
      <c r="F30" s="39">
        <f t="shared" si="11"/>
        <v>2600700</v>
      </c>
      <c r="G30" s="39">
        <f t="shared" si="11"/>
        <v>667299.80000000005</v>
      </c>
      <c r="H30" s="39">
        <f t="shared" si="11"/>
        <v>20018.990000000002</v>
      </c>
      <c r="I30" s="39">
        <f t="shared" si="11"/>
        <v>647280.81000000006</v>
      </c>
    </row>
    <row r="31" spans="1:9" ht="51">
      <c r="A31" s="5" t="s">
        <v>61</v>
      </c>
      <c r="B31" s="6" t="s">
        <v>62</v>
      </c>
      <c r="C31" s="6" t="s">
        <v>63</v>
      </c>
      <c r="D31" s="40">
        <f>SUM(E31:F31)</f>
        <v>2681134</v>
      </c>
      <c r="E31" s="40">
        <v>80434</v>
      </c>
      <c r="F31" s="40">
        <v>2600700</v>
      </c>
      <c r="G31" s="40">
        <f>SUM(H31:I31)</f>
        <v>667299.80000000005</v>
      </c>
      <c r="H31" s="40">
        <v>20018.990000000002</v>
      </c>
      <c r="I31" s="41">
        <v>647280.81000000006</v>
      </c>
    </row>
    <row r="32" spans="1:9">
      <c r="A32" s="8" t="s">
        <v>64</v>
      </c>
      <c r="B32" s="9"/>
      <c r="C32" s="9"/>
      <c r="D32" s="39">
        <f>SUM(D33)</f>
        <v>34020620</v>
      </c>
      <c r="E32" s="39">
        <f t="shared" ref="E32:I32" si="12">SUM(E33)</f>
        <v>1020620</v>
      </c>
      <c r="F32" s="39">
        <f t="shared" si="12"/>
        <v>33000000</v>
      </c>
      <c r="G32" s="39">
        <f t="shared" si="12"/>
        <v>0</v>
      </c>
      <c r="H32" s="39">
        <f t="shared" si="12"/>
        <v>0</v>
      </c>
      <c r="I32" s="39">
        <f t="shared" si="12"/>
        <v>0</v>
      </c>
    </row>
    <row r="33" spans="1:9" ht="38.25">
      <c r="A33" s="5" t="s">
        <v>65</v>
      </c>
      <c r="B33" s="6" t="s">
        <v>62</v>
      </c>
      <c r="C33" s="6" t="s">
        <v>66</v>
      </c>
      <c r="D33" s="40">
        <f>SUM(E33:F33)</f>
        <v>34020620</v>
      </c>
      <c r="E33" s="40">
        <v>1020620</v>
      </c>
      <c r="F33" s="40">
        <v>33000000</v>
      </c>
      <c r="G33" s="40">
        <f>SUM(H33:I33)</f>
        <v>0</v>
      </c>
      <c r="H33" s="40">
        <v>0</v>
      </c>
      <c r="I33" s="41">
        <v>0</v>
      </c>
    </row>
    <row r="34" spans="1:9" ht="15.75" thickBot="1">
      <c r="A34" s="7" t="s">
        <v>67</v>
      </c>
      <c r="B34" s="4"/>
      <c r="C34" s="4"/>
      <c r="D34" s="38">
        <f>D35+D41+D51</f>
        <v>1668947933.8600001</v>
      </c>
      <c r="E34" s="38">
        <f t="shared" ref="E34:I34" si="13">E35+E41+E51</f>
        <v>183703933.85999998</v>
      </c>
      <c r="F34" s="38">
        <f t="shared" si="13"/>
        <v>1485244000</v>
      </c>
      <c r="G34" s="38">
        <f t="shared" si="13"/>
        <v>1155194235.02</v>
      </c>
      <c r="H34" s="38">
        <f t="shared" si="13"/>
        <v>132766011.83999999</v>
      </c>
      <c r="I34" s="38">
        <f t="shared" si="13"/>
        <v>1022428223.1799998</v>
      </c>
    </row>
    <row r="35" spans="1:9">
      <c r="A35" s="8" t="s">
        <v>68</v>
      </c>
      <c r="B35" s="9"/>
      <c r="C35" s="9"/>
      <c r="D35" s="39">
        <f>SUM(D36:D40)</f>
        <v>550129300.39999998</v>
      </c>
      <c r="E35" s="39">
        <f t="shared" ref="E35:I35" si="14">SUM(E36:E40)</f>
        <v>165300400.39999998</v>
      </c>
      <c r="F35" s="39">
        <f t="shared" si="14"/>
        <v>384828900</v>
      </c>
      <c r="G35" s="39">
        <f t="shared" si="14"/>
        <v>359997317.03000003</v>
      </c>
      <c r="H35" s="39">
        <f t="shared" si="14"/>
        <v>120262879.45999999</v>
      </c>
      <c r="I35" s="39">
        <f t="shared" si="14"/>
        <v>239734437.56999999</v>
      </c>
    </row>
    <row r="36" spans="1:9" ht="38.25">
      <c r="A36" s="5" t="s">
        <v>69</v>
      </c>
      <c r="B36" s="6" t="s">
        <v>70</v>
      </c>
      <c r="C36" s="6" t="s">
        <v>71</v>
      </c>
      <c r="D36" s="40">
        <f>SUM(E36:F36)</f>
        <v>703055</v>
      </c>
      <c r="E36" s="40">
        <v>703055</v>
      </c>
      <c r="F36" s="40">
        <v>0</v>
      </c>
      <c r="G36" s="40">
        <f>SUM(H36:I36)</f>
        <v>703055</v>
      </c>
      <c r="H36" s="40">
        <v>703055</v>
      </c>
      <c r="I36" s="41">
        <v>0</v>
      </c>
    </row>
    <row r="37" spans="1:9" ht="38.25">
      <c r="A37" s="5" t="s">
        <v>72</v>
      </c>
      <c r="B37" s="6" t="s">
        <v>70</v>
      </c>
      <c r="C37" s="6" t="s">
        <v>73</v>
      </c>
      <c r="D37" s="40">
        <f t="shared" ref="D37:D40" si="15">SUM(E37:F37)</f>
        <v>37499691</v>
      </c>
      <c r="E37" s="40">
        <f>1124990.99+0.01</f>
        <v>1124991</v>
      </c>
      <c r="F37" s="40">
        <f>36374700.01-0.01</f>
        <v>36374700</v>
      </c>
      <c r="G37" s="40">
        <f t="shared" ref="G37:G40" si="16">SUM(H37:I37)</f>
        <v>34161916.119999997</v>
      </c>
      <c r="H37" s="40">
        <v>1024857.73</v>
      </c>
      <c r="I37" s="41">
        <v>33137058.390000001</v>
      </c>
    </row>
    <row r="38" spans="1:9" ht="25.5">
      <c r="A38" s="5" t="s">
        <v>74</v>
      </c>
      <c r="B38" s="6" t="s">
        <v>70</v>
      </c>
      <c r="C38" s="6" t="s">
        <v>75</v>
      </c>
      <c r="D38" s="40">
        <f t="shared" si="15"/>
        <v>419824337.39999998</v>
      </c>
      <c r="E38" s="40">
        <f>71370137.41-0.01</f>
        <v>71370137.399999991</v>
      </c>
      <c r="F38" s="40">
        <f>348454199.99+0.01</f>
        <v>348454200</v>
      </c>
      <c r="G38" s="40">
        <f t="shared" si="16"/>
        <v>248912505.11000001</v>
      </c>
      <c r="H38" s="40">
        <v>42315125.93</v>
      </c>
      <c r="I38" s="41">
        <v>206597379.18000001</v>
      </c>
    </row>
    <row r="39" spans="1:9" ht="38.25">
      <c r="A39" s="5" t="s">
        <v>76</v>
      </c>
      <c r="B39" s="6" t="s">
        <v>70</v>
      </c>
      <c r="C39" s="6" t="s">
        <v>77</v>
      </c>
      <c r="D39" s="40">
        <f t="shared" si="15"/>
        <v>57296945</v>
      </c>
      <c r="E39" s="40">
        <v>57296945</v>
      </c>
      <c r="F39" s="40">
        <v>0</v>
      </c>
      <c r="G39" s="40">
        <f t="shared" si="16"/>
        <v>56760411.060000002</v>
      </c>
      <c r="H39" s="40">
        <v>56760411.060000002</v>
      </c>
      <c r="I39" s="41">
        <v>0</v>
      </c>
    </row>
    <row r="40" spans="1:9" ht="51">
      <c r="A40" s="5" t="s">
        <v>78</v>
      </c>
      <c r="B40" s="6" t="s">
        <v>70</v>
      </c>
      <c r="C40" s="6" t="s">
        <v>79</v>
      </c>
      <c r="D40" s="40">
        <f t="shared" si="15"/>
        <v>34805272</v>
      </c>
      <c r="E40" s="40">
        <v>34805272</v>
      </c>
      <c r="F40" s="40">
        <v>0</v>
      </c>
      <c r="G40" s="40">
        <f t="shared" si="16"/>
        <v>19459429.739999998</v>
      </c>
      <c r="H40" s="40">
        <v>19459429.739999998</v>
      </c>
      <c r="I40" s="41">
        <v>0</v>
      </c>
    </row>
    <row r="41" spans="1:9" ht="25.5">
      <c r="A41" s="8" t="s">
        <v>80</v>
      </c>
      <c r="B41" s="9"/>
      <c r="C41" s="9"/>
      <c r="D41" s="39">
        <f>SUM(D42:D50)</f>
        <v>901455653.60000002</v>
      </c>
      <c r="E41" s="39">
        <f t="shared" ref="E41:I41" si="17">SUM(E42:E50)</f>
        <v>2995253.6</v>
      </c>
      <c r="F41" s="39">
        <f t="shared" si="17"/>
        <v>898460400</v>
      </c>
      <c r="G41" s="39">
        <f t="shared" si="17"/>
        <v>582113103.38</v>
      </c>
      <c r="H41" s="39">
        <f t="shared" si="17"/>
        <v>1374017.77</v>
      </c>
      <c r="I41" s="39">
        <f t="shared" si="17"/>
        <v>580739085.6099999</v>
      </c>
    </row>
    <row r="42" spans="1:9" ht="63.75">
      <c r="A42" s="5" t="s">
        <v>81</v>
      </c>
      <c r="B42" s="6" t="s">
        <v>70</v>
      </c>
      <c r="C42" s="6" t="s">
        <v>82</v>
      </c>
      <c r="D42" s="40">
        <f>SUM(E42:F42)</f>
        <v>23514100</v>
      </c>
      <c r="E42" s="40">
        <v>0</v>
      </c>
      <c r="F42" s="40">
        <v>23514100</v>
      </c>
      <c r="G42" s="40">
        <f>SUM(H42:I42)</f>
        <v>14849071.789999999</v>
      </c>
      <c r="H42" s="40">
        <v>0</v>
      </c>
      <c r="I42" s="41">
        <v>14849071.789999999</v>
      </c>
    </row>
    <row r="43" spans="1:9" ht="63.75">
      <c r="A43" s="5" t="s">
        <v>81</v>
      </c>
      <c r="B43" s="6" t="s">
        <v>83</v>
      </c>
      <c r="C43" s="6" t="s">
        <v>82</v>
      </c>
      <c r="D43" s="40">
        <f t="shared" ref="D43:D50" si="18">SUM(E43:F43)</f>
        <v>78100</v>
      </c>
      <c r="E43" s="40">
        <v>0</v>
      </c>
      <c r="F43" s="40">
        <v>78100</v>
      </c>
      <c r="G43" s="40">
        <f t="shared" ref="G43:G50" si="19">SUM(H43:I43)</f>
        <v>58590</v>
      </c>
      <c r="H43" s="40">
        <v>0</v>
      </c>
      <c r="I43" s="41">
        <v>58590</v>
      </c>
    </row>
    <row r="44" spans="1:9" ht="63.75">
      <c r="A44" s="5" t="s">
        <v>81</v>
      </c>
      <c r="B44" s="6" t="s">
        <v>84</v>
      </c>
      <c r="C44" s="6" t="s">
        <v>82</v>
      </c>
      <c r="D44" s="40">
        <f t="shared" si="18"/>
        <v>234400</v>
      </c>
      <c r="E44" s="40">
        <v>0</v>
      </c>
      <c r="F44" s="40">
        <v>234400</v>
      </c>
      <c r="G44" s="40">
        <f t="shared" si="19"/>
        <v>130200</v>
      </c>
      <c r="H44" s="40">
        <v>0</v>
      </c>
      <c r="I44" s="41">
        <v>130200</v>
      </c>
    </row>
    <row r="45" spans="1:9" ht="51">
      <c r="A45" s="5" t="s">
        <v>85</v>
      </c>
      <c r="B45" s="6" t="s">
        <v>70</v>
      </c>
      <c r="C45" s="6" t="s">
        <v>86</v>
      </c>
      <c r="D45" s="40">
        <f t="shared" si="18"/>
        <v>71508453.599999994</v>
      </c>
      <c r="E45" s="40">
        <f>2145253.61-0.01</f>
        <v>2145253.6</v>
      </c>
      <c r="F45" s="40">
        <f>69363199.99+0.01</f>
        <v>69363200</v>
      </c>
      <c r="G45" s="40">
        <f t="shared" si="19"/>
        <v>45800595.890000001</v>
      </c>
      <c r="H45" s="40">
        <v>1374017.77</v>
      </c>
      <c r="I45" s="41">
        <v>44426578.119999997</v>
      </c>
    </row>
    <row r="46" spans="1:9" ht="38.25">
      <c r="A46" s="5" t="s">
        <v>87</v>
      </c>
      <c r="B46" s="6" t="s">
        <v>70</v>
      </c>
      <c r="C46" s="6" t="s">
        <v>88</v>
      </c>
      <c r="D46" s="40">
        <f t="shared" si="18"/>
        <v>5000000</v>
      </c>
      <c r="E46" s="40">
        <v>850000</v>
      </c>
      <c r="F46" s="40">
        <v>4150000</v>
      </c>
      <c r="G46" s="40">
        <f t="shared" si="19"/>
        <v>0</v>
      </c>
      <c r="H46" s="40">
        <v>0</v>
      </c>
      <c r="I46" s="41">
        <v>0</v>
      </c>
    </row>
    <row r="47" spans="1:9" ht="51">
      <c r="A47" s="5" t="s">
        <v>89</v>
      </c>
      <c r="B47" s="6" t="s">
        <v>70</v>
      </c>
      <c r="C47" s="6" t="s">
        <v>90</v>
      </c>
      <c r="D47" s="40">
        <f t="shared" si="18"/>
        <v>734249900</v>
      </c>
      <c r="E47" s="40">
        <v>0</v>
      </c>
      <c r="F47" s="40">
        <v>734249900</v>
      </c>
      <c r="G47" s="40">
        <f t="shared" si="19"/>
        <v>475499553.02999997</v>
      </c>
      <c r="H47" s="40">
        <v>0</v>
      </c>
      <c r="I47" s="41">
        <v>475499553.02999997</v>
      </c>
    </row>
    <row r="48" spans="1:9" ht="51">
      <c r="A48" s="5" t="s">
        <v>91</v>
      </c>
      <c r="B48" s="6" t="s">
        <v>70</v>
      </c>
      <c r="C48" s="6" t="s">
        <v>92</v>
      </c>
      <c r="D48" s="40">
        <f t="shared" si="18"/>
        <v>59371200</v>
      </c>
      <c r="E48" s="40">
        <v>0</v>
      </c>
      <c r="F48" s="40">
        <v>59371200</v>
      </c>
      <c r="G48" s="40">
        <f t="shared" si="19"/>
        <v>40518300.670000002</v>
      </c>
      <c r="H48" s="40">
        <v>0</v>
      </c>
      <c r="I48" s="41">
        <v>40518300.670000002</v>
      </c>
    </row>
    <row r="49" spans="1:9" ht="51">
      <c r="A49" s="5" t="s">
        <v>91</v>
      </c>
      <c r="B49" s="6" t="s">
        <v>84</v>
      </c>
      <c r="C49" s="6" t="s">
        <v>92</v>
      </c>
      <c r="D49" s="40">
        <f t="shared" si="18"/>
        <v>6015200</v>
      </c>
      <c r="E49" s="40">
        <v>0</v>
      </c>
      <c r="F49" s="40">
        <v>6015200</v>
      </c>
      <c r="G49" s="40">
        <f t="shared" si="19"/>
        <v>4247300</v>
      </c>
      <c r="H49" s="40">
        <v>0</v>
      </c>
      <c r="I49" s="41">
        <v>4247300</v>
      </c>
    </row>
    <row r="50" spans="1:9" ht="51">
      <c r="A50" s="5" t="s">
        <v>91</v>
      </c>
      <c r="B50" s="6" t="s">
        <v>83</v>
      </c>
      <c r="C50" s="6" t="s">
        <v>92</v>
      </c>
      <c r="D50" s="40">
        <f t="shared" si="18"/>
        <v>1484300</v>
      </c>
      <c r="E50" s="40">
        <v>0</v>
      </c>
      <c r="F50" s="40">
        <v>1484300</v>
      </c>
      <c r="G50" s="40">
        <f t="shared" si="19"/>
        <v>1009492</v>
      </c>
      <c r="H50" s="40">
        <v>0</v>
      </c>
      <c r="I50" s="41">
        <v>1009492</v>
      </c>
    </row>
    <row r="51" spans="1:9">
      <c r="A51" s="8" t="s">
        <v>93</v>
      </c>
      <c r="B51" s="9"/>
      <c r="C51" s="9"/>
      <c r="D51" s="39">
        <f>SUM(D52:D53)</f>
        <v>217362979.86000001</v>
      </c>
      <c r="E51" s="39">
        <f t="shared" ref="E51:I51" si="20">SUM(E52:E53)</f>
        <v>15408279.860000001</v>
      </c>
      <c r="F51" s="39">
        <f t="shared" si="20"/>
        <v>201954700</v>
      </c>
      <c r="G51" s="39">
        <f t="shared" si="20"/>
        <v>213083814.61000001</v>
      </c>
      <c r="H51" s="39">
        <f t="shared" si="20"/>
        <v>11129114.609999999</v>
      </c>
      <c r="I51" s="39">
        <f t="shared" si="20"/>
        <v>201954700</v>
      </c>
    </row>
    <row r="52" spans="1:9">
      <c r="A52" s="5" t="s">
        <v>94</v>
      </c>
      <c r="B52" s="6" t="s">
        <v>37</v>
      </c>
      <c r="C52" s="6" t="s">
        <v>95</v>
      </c>
      <c r="D52" s="40">
        <f>SUM(E52:F52)</f>
        <v>9162258.2100000009</v>
      </c>
      <c r="E52" s="40">
        <v>9162258.2100000009</v>
      </c>
      <c r="F52" s="40">
        <v>0</v>
      </c>
      <c r="G52" s="40">
        <f>SUM(H52:I52)</f>
        <v>4883092.96</v>
      </c>
      <c r="H52" s="40">
        <v>4883092.96</v>
      </c>
      <c r="I52" s="41">
        <v>0</v>
      </c>
    </row>
    <row r="53" spans="1:9" ht="38.25">
      <c r="A53" s="5" t="s">
        <v>96</v>
      </c>
      <c r="B53" s="6" t="s">
        <v>37</v>
      </c>
      <c r="C53" s="6" t="s">
        <v>97</v>
      </c>
      <c r="D53" s="40">
        <f>SUM(E53:F53)</f>
        <v>208200721.65000001</v>
      </c>
      <c r="E53" s="40">
        <v>6246021.6500000004</v>
      </c>
      <c r="F53" s="40">
        <v>201954700</v>
      </c>
      <c r="G53" s="40">
        <f>SUM(H53:I53)</f>
        <v>208200721.65000001</v>
      </c>
      <c r="H53" s="40">
        <v>6246021.6500000004</v>
      </c>
      <c r="I53" s="41">
        <v>201954700</v>
      </c>
    </row>
    <row r="54" spans="1:9" ht="15.75" thickBot="1">
      <c r="A54" s="7" t="s">
        <v>98</v>
      </c>
      <c r="B54" s="4"/>
      <c r="C54" s="4"/>
      <c r="D54" s="38">
        <f>D55+D57+D59+D62+D64+D69+D71</f>
        <v>2110002466.5</v>
      </c>
      <c r="E54" s="38">
        <f t="shared" ref="E54:I54" si="21">E55+E57+E59+E62+E64+E69+E71</f>
        <v>233374066.5</v>
      </c>
      <c r="F54" s="38">
        <f t="shared" si="21"/>
        <v>1876628400</v>
      </c>
      <c r="G54" s="38">
        <f t="shared" si="21"/>
        <v>1061861572.2300001</v>
      </c>
      <c r="H54" s="38">
        <f t="shared" si="21"/>
        <v>98915737.939999998</v>
      </c>
      <c r="I54" s="38">
        <f t="shared" si="21"/>
        <v>962945834.29000008</v>
      </c>
    </row>
    <row r="55" spans="1:9" ht="38.25">
      <c r="A55" s="8" t="s">
        <v>99</v>
      </c>
      <c r="B55" s="9"/>
      <c r="C55" s="9"/>
      <c r="D55" s="39">
        <f>SUM(D56)</f>
        <v>956402000</v>
      </c>
      <c r="E55" s="39">
        <f t="shared" ref="E55:I55" si="22">SUM(E56)</f>
        <v>77802500</v>
      </c>
      <c r="F55" s="39">
        <f t="shared" si="22"/>
        <v>878599500</v>
      </c>
      <c r="G55" s="39">
        <f t="shared" si="22"/>
        <v>787547132.94000006</v>
      </c>
      <c r="H55" s="39">
        <f t="shared" si="22"/>
        <v>51024364.340000004</v>
      </c>
      <c r="I55" s="39">
        <f t="shared" si="22"/>
        <v>736522768.60000002</v>
      </c>
    </row>
    <row r="56" spans="1:9">
      <c r="A56" s="5" t="s">
        <v>100</v>
      </c>
      <c r="B56" s="6" t="s">
        <v>84</v>
      </c>
      <c r="C56" s="6" t="s">
        <v>101</v>
      </c>
      <c r="D56" s="40">
        <f>SUM(E56:F56)</f>
        <v>956402000</v>
      </c>
      <c r="E56" s="40">
        <f>77802499.99+0.01</f>
        <v>77802500</v>
      </c>
      <c r="F56" s="40">
        <f>878599500.01-0.01</f>
        <v>878599500</v>
      </c>
      <c r="G56" s="40">
        <f>SUM(H56:I56)</f>
        <v>787547132.94000006</v>
      </c>
      <c r="H56" s="40">
        <v>51024364.340000004</v>
      </c>
      <c r="I56" s="41">
        <v>736522768.60000002</v>
      </c>
    </row>
    <row r="57" spans="1:9" ht="25.5">
      <c r="A57" s="8" t="s">
        <v>102</v>
      </c>
      <c r="B57" s="9"/>
      <c r="C57" s="9"/>
      <c r="D57" s="39">
        <f>SUM(D58)</f>
        <v>104292500</v>
      </c>
      <c r="E57" s="39">
        <f t="shared" ref="E57:I57" si="23">SUM(E58)</f>
        <v>3128800</v>
      </c>
      <c r="F57" s="39">
        <f t="shared" si="23"/>
        <v>101163700</v>
      </c>
      <c r="G57" s="39">
        <f t="shared" si="23"/>
        <v>89080077.430000007</v>
      </c>
      <c r="H57" s="39">
        <f t="shared" si="23"/>
        <v>2672423.6800000002</v>
      </c>
      <c r="I57" s="39">
        <f t="shared" si="23"/>
        <v>86407653.75</v>
      </c>
    </row>
    <row r="58" spans="1:9" ht="51">
      <c r="A58" s="5" t="s">
        <v>103</v>
      </c>
      <c r="B58" s="6" t="s">
        <v>84</v>
      </c>
      <c r="C58" s="6" t="s">
        <v>104</v>
      </c>
      <c r="D58" s="40">
        <f>SUM(E58:F58)</f>
        <v>104292500</v>
      </c>
      <c r="E58" s="40">
        <v>3128800</v>
      </c>
      <c r="F58" s="40">
        <v>101163700</v>
      </c>
      <c r="G58" s="40">
        <f>SUM(H58:I58)</f>
        <v>89080077.430000007</v>
      </c>
      <c r="H58" s="40">
        <v>2672423.6800000002</v>
      </c>
      <c r="I58" s="41">
        <v>86407653.75</v>
      </c>
    </row>
    <row r="59" spans="1:9" ht="25.5">
      <c r="A59" s="8" t="s">
        <v>105</v>
      </c>
      <c r="B59" s="9"/>
      <c r="C59" s="9"/>
      <c r="D59" s="39">
        <f>SUM(D60:D61)</f>
        <v>57077216.5</v>
      </c>
      <c r="E59" s="39">
        <f t="shared" ref="E59:I59" si="24">SUM(E60:E61)</f>
        <v>1712316.5</v>
      </c>
      <c r="F59" s="39">
        <f t="shared" si="24"/>
        <v>55364900</v>
      </c>
      <c r="G59" s="39">
        <f t="shared" si="24"/>
        <v>41434340</v>
      </c>
      <c r="H59" s="39">
        <f t="shared" si="24"/>
        <v>1243030.21</v>
      </c>
      <c r="I59" s="39">
        <f t="shared" si="24"/>
        <v>40191309.789999999</v>
      </c>
    </row>
    <row r="60" spans="1:9" ht="38.25">
      <c r="A60" s="5" t="s">
        <v>106</v>
      </c>
      <c r="B60" s="6" t="s">
        <v>84</v>
      </c>
      <c r="C60" s="6" t="s">
        <v>107</v>
      </c>
      <c r="D60" s="40">
        <f>SUM(E60:F60)</f>
        <v>38005154.600000001</v>
      </c>
      <c r="E60" s="40">
        <v>1140154.6000000001</v>
      </c>
      <c r="F60" s="40">
        <v>36865000</v>
      </c>
      <c r="G60" s="40">
        <f>SUM(H60:I60)</f>
        <v>30132448</v>
      </c>
      <c r="H60" s="40">
        <v>903973.42</v>
      </c>
      <c r="I60" s="41">
        <v>29228474.579999998</v>
      </c>
    </row>
    <row r="61" spans="1:9" ht="38.25">
      <c r="A61" s="5" t="s">
        <v>108</v>
      </c>
      <c r="B61" s="6" t="s">
        <v>84</v>
      </c>
      <c r="C61" s="6" t="s">
        <v>109</v>
      </c>
      <c r="D61" s="40">
        <f>SUM(E61:F61)</f>
        <v>19072061.899999999</v>
      </c>
      <c r="E61" s="40">
        <v>572161.9</v>
      </c>
      <c r="F61" s="40">
        <v>18499900</v>
      </c>
      <c r="G61" s="40">
        <f>SUM(H61:I61)</f>
        <v>11301892</v>
      </c>
      <c r="H61" s="40">
        <v>339056.79</v>
      </c>
      <c r="I61" s="41">
        <v>10962835.210000001</v>
      </c>
    </row>
    <row r="62" spans="1:9" ht="38.25">
      <c r="A62" s="8" t="s">
        <v>110</v>
      </c>
      <c r="B62" s="9"/>
      <c r="C62" s="9"/>
      <c r="D62" s="39">
        <f>SUM(D63)</f>
        <v>55160800</v>
      </c>
      <c r="E62" s="39">
        <f t="shared" ref="E62:I62" si="25">SUM(E63)</f>
        <v>1654900</v>
      </c>
      <c r="F62" s="39">
        <f t="shared" si="25"/>
        <v>53505900</v>
      </c>
      <c r="G62" s="39">
        <f t="shared" si="25"/>
        <v>54583959.359999999</v>
      </c>
      <c r="H62" s="39">
        <f t="shared" si="25"/>
        <v>1637593.99</v>
      </c>
      <c r="I62" s="39">
        <f t="shared" si="25"/>
        <v>52946365.369999997</v>
      </c>
    </row>
    <row r="63" spans="1:9" ht="63.75">
      <c r="A63" s="5" t="s">
        <v>111</v>
      </c>
      <c r="B63" s="6" t="s">
        <v>84</v>
      </c>
      <c r="C63" s="6" t="s">
        <v>112</v>
      </c>
      <c r="D63" s="40">
        <f>SUM(E63:F63)</f>
        <v>55160800</v>
      </c>
      <c r="E63" s="40">
        <v>1654900</v>
      </c>
      <c r="F63" s="40">
        <v>53505900</v>
      </c>
      <c r="G63" s="40">
        <f>SUM(H63:I63)</f>
        <v>54583959.359999999</v>
      </c>
      <c r="H63" s="40">
        <v>1637593.99</v>
      </c>
      <c r="I63" s="41">
        <v>52946365.369999997</v>
      </c>
    </row>
    <row r="64" spans="1:9" ht="25.5">
      <c r="A64" s="8" t="s">
        <v>113</v>
      </c>
      <c r="B64" s="9"/>
      <c r="C64" s="9"/>
      <c r="D64" s="39">
        <f>SUM(D65:D68)</f>
        <v>714892450</v>
      </c>
      <c r="E64" s="39">
        <f t="shared" ref="E64:I64" si="26">SUM(E65:E68)</f>
        <v>142410150</v>
      </c>
      <c r="F64" s="39">
        <f t="shared" si="26"/>
        <v>572482300</v>
      </c>
      <c r="G64" s="39">
        <f t="shared" si="26"/>
        <v>48459654.879999995</v>
      </c>
      <c r="H64" s="39">
        <f t="shared" si="26"/>
        <v>41115599.18</v>
      </c>
      <c r="I64" s="39">
        <f t="shared" si="26"/>
        <v>7344055.7000000002</v>
      </c>
    </row>
    <row r="65" spans="1:9">
      <c r="A65" s="5" t="s">
        <v>114</v>
      </c>
      <c r="B65" s="6" t="s">
        <v>84</v>
      </c>
      <c r="C65" s="6" t="s">
        <v>115</v>
      </c>
      <c r="D65" s="40">
        <f>SUM(E65:F65)</f>
        <v>28571070</v>
      </c>
      <c r="E65" s="40">
        <v>28571070</v>
      </c>
      <c r="F65" s="40">
        <v>0</v>
      </c>
      <c r="G65" s="40">
        <f>SUM(H65:I65)</f>
        <v>0</v>
      </c>
      <c r="H65" s="40">
        <v>0</v>
      </c>
      <c r="I65" s="41">
        <v>0</v>
      </c>
    </row>
    <row r="66" spans="1:9" ht="51">
      <c r="A66" s="5" t="s">
        <v>116</v>
      </c>
      <c r="B66" s="6" t="s">
        <v>37</v>
      </c>
      <c r="C66" s="6" t="s">
        <v>117</v>
      </c>
      <c r="D66" s="40">
        <f t="shared" ref="D66:D68" si="27">SUM(E66:F66)</f>
        <v>67100280</v>
      </c>
      <c r="E66" s="40">
        <v>67100280</v>
      </c>
      <c r="F66" s="40">
        <v>0</v>
      </c>
      <c r="G66" s="40">
        <f t="shared" ref="G66:G68" si="28">SUM(H66:I66)</f>
        <v>30000000</v>
      </c>
      <c r="H66" s="40">
        <v>30000000</v>
      </c>
      <c r="I66" s="41">
        <v>0</v>
      </c>
    </row>
    <row r="67" spans="1:9" ht="102">
      <c r="A67" s="49" t="s">
        <v>118</v>
      </c>
      <c r="B67" s="6" t="s">
        <v>84</v>
      </c>
      <c r="C67" s="6" t="s">
        <v>119</v>
      </c>
      <c r="D67" s="40">
        <f t="shared" si="27"/>
        <v>570000000</v>
      </c>
      <c r="E67" s="40">
        <v>17100000</v>
      </c>
      <c r="F67" s="40">
        <v>552900000</v>
      </c>
      <c r="G67" s="40">
        <f t="shared" si="28"/>
        <v>0</v>
      </c>
      <c r="H67" s="40">
        <v>0</v>
      </c>
      <c r="I67" s="41">
        <v>0</v>
      </c>
    </row>
    <row r="68" spans="1:9" ht="25.5">
      <c r="A68" s="5" t="s">
        <v>120</v>
      </c>
      <c r="B68" s="6" t="s">
        <v>84</v>
      </c>
      <c r="C68" s="6" t="s">
        <v>121</v>
      </c>
      <c r="D68" s="40">
        <f t="shared" si="27"/>
        <v>49221100</v>
      </c>
      <c r="E68" s="40">
        <v>29638800</v>
      </c>
      <c r="F68" s="40">
        <v>19582300</v>
      </c>
      <c r="G68" s="40">
        <f t="shared" si="28"/>
        <v>18459654.879999999</v>
      </c>
      <c r="H68" s="40">
        <v>11115599.18</v>
      </c>
      <c r="I68" s="41">
        <v>7344055.7000000002</v>
      </c>
    </row>
    <row r="69" spans="1:9" ht="38.25">
      <c r="A69" s="8" t="s">
        <v>122</v>
      </c>
      <c r="B69" s="9"/>
      <c r="C69" s="9"/>
      <c r="D69" s="39">
        <f>SUM(D70)</f>
        <v>220388500</v>
      </c>
      <c r="E69" s="39">
        <f t="shared" ref="E69:I69" si="29">SUM(E70)</f>
        <v>6611700</v>
      </c>
      <c r="F69" s="39">
        <f t="shared" si="29"/>
        <v>213776800</v>
      </c>
      <c r="G69" s="39">
        <f t="shared" si="29"/>
        <v>39187337.620000005</v>
      </c>
      <c r="H69" s="39">
        <f t="shared" si="29"/>
        <v>1175628.1299999999</v>
      </c>
      <c r="I69" s="39">
        <f t="shared" si="29"/>
        <v>38011709.490000002</v>
      </c>
    </row>
    <row r="70" spans="1:9" ht="51.75" customHeight="1">
      <c r="A70" s="5" t="s">
        <v>123</v>
      </c>
      <c r="B70" s="6" t="s">
        <v>84</v>
      </c>
      <c r="C70" s="6" t="s">
        <v>124</v>
      </c>
      <c r="D70" s="40">
        <f>SUM(E70:F70)</f>
        <v>220388500</v>
      </c>
      <c r="E70" s="40">
        <v>6611700</v>
      </c>
      <c r="F70" s="40">
        <v>213776800</v>
      </c>
      <c r="G70" s="40">
        <f>SUM(H70:I70)</f>
        <v>39187337.620000005</v>
      </c>
      <c r="H70" s="40">
        <v>1175628.1299999999</v>
      </c>
      <c r="I70" s="41">
        <v>38011709.490000002</v>
      </c>
    </row>
    <row r="71" spans="1:9" ht="25.5">
      <c r="A71" s="8" t="s">
        <v>125</v>
      </c>
      <c r="B71" s="9"/>
      <c r="C71" s="9"/>
      <c r="D71" s="39">
        <f>SUM(D72)</f>
        <v>1789000</v>
      </c>
      <c r="E71" s="39">
        <f t="shared" ref="E71:I71" si="30">SUM(E72)</f>
        <v>53700</v>
      </c>
      <c r="F71" s="39">
        <f t="shared" si="30"/>
        <v>1735300</v>
      </c>
      <c r="G71" s="39">
        <f t="shared" si="30"/>
        <v>1569070</v>
      </c>
      <c r="H71" s="39">
        <f t="shared" si="30"/>
        <v>47098.41</v>
      </c>
      <c r="I71" s="39">
        <f t="shared" si="30"/>
        <v>1521971.59</v>
      </c>
    </row>
    <row r="72" spans="1:9">
      <c r="A72" s="5" t="s">
        <v>126</v>
      </c>
      <c r="B72" s="6" t="s">
        <v>84</v>
      </c>
      <c r="C72" s="6" t="s">
        <v>127</v>
      </c>
      <c r="D72" s="40">
        <f>SUM(E72:F72)</f>
        <v>1789000</v>
      </c>
      <c r="E72" s="40">
        <v>53700</v>
      </c>
      <c r="F72" s="40">
        <v>1735300</v>
      </c>
      <c r="G72" s="40">
        <f>SUM(H72:I72)</f>
        <v>1569070</v>
      </c>
      <c r="H72" s="40">
        <v>47098.41</v>
      </c>
      <c r="I72" s="41">
        <v>1521971.59</v>
      </c>
    </row>
    <row r="73" spans="1:9" ht="15.75" thickBot="1">
      <c r="A73" s="7" t="s">
        <v>128</v>
      </c>
      <c r="B73" s="4"/>
      <c r="C73" s="4"/>
      <c r="D73" s="38">
        <f>D74+D78+D84+D86+D88</f>
        <v>2419442409.0599999</v>
      </c>
      <c r="E73" s="38">
        <f t="shared" ref="E73:I73" si="31">E74+E78+E84+E86+E88</f>
        <v>1671387209.0599999</v>
      </c>
      <c r="F73" s="38">
        <f t="shared" si="31"/>
        <v>748055200</v>
      </c>
      <c r="G73" s="38">
        <f t="shared" si="31"/>
        <v>1470448910.6300001</v>
      </c>
      <c r="H73" s="38">
        <f t="shared" si="31"/>
        <v>976409102.03999996</v>
      </c>
      <c r="I73" s="38">
        <f t="shared" si="31"/>
        <v>494039808.59000009</v>
      </c>
    </row>
    <row r="74" spans="1:9">
      <c r="A74" s="8" t="s">
        <v>129</v>
      </c>
      <c r="B74" s="9"/>
      <c r="C74" s="9"/>
      <c r="D74" s="39">
        <f>SUM(D75:D77)</f>
        <v>1702944828.76</v>
      </c>
      <c r="E74" s="39">
        <f t="shared" ref="E74:I74" si="32">SUM(E75:E77)</f>
        <v>1628534228.76</v>
      </c>
      <c r="F74" s="39">
        <f t="shared" si="32"/>
        <v>74410600</v>
      </c>
      <c r="G74" s="39">
        <f t="shared" si="32"/>
        <v>964172774.45000005</v>
      </c>
      <c r="H74" s="39">
        <f t="shared" si="32"/>
        <v>945949312.23000002</v>
      </c>
      <c r="I74" s="39">
        <f t="shared" si="32"/>
        <v>18223462.219999999</v>
      </c>
    </row>
    <row r="75" spans="1:9" ht="51">
      <c r="A75" s="5" t="s">
        <v>130</v>
      </c>
      <c r="B75" s="6" t="s">
        <v>19</v>
      </c>
      <c r="C75" s="6" t="s">
        <v>131</v>
      </c>
      <c r="D75" s="40">
        <f>SUM(E75:F75)</f>
        <v>1620661600</v>
      </c>
      <c r="E75" s="40">
        <v>1620661600</v>
      </c>
      <c r="F75" s="40">
        <v>0</v>
      </c>
      <c r="G75" s="40">
        <f>SUM(H75:I75)</f>
        <v>945385700</v>
      </c>
      <c r="H75" s="40">
        <v>945385700</v>
      </c>
      <c r="I75" s="41">
        <v>0</v>
      </c>
    </row>
    <row r="76" spans="1:9" ht="52.5" customHeight="1">
      <c r="A76" s="5" t="s">
        <v>132</v>
      </c>
      <c r="B76" s="6" t="s">
        <v>70</v>
      </c>
      <c r="C76" s="6" t="s">
        <v>133</v>
      </c>
      <c r="D76" s="40">
        <f t="shared" ref="D76:D77" si="33">SUM(E76:F76)</f>
        <v>76711958.760000005</v>
      </c>
      <c r="E76" s="40">
        <v>2301358.7599999998</v>
      </c>
      <c r="F76" s="40">
        <v>74410600</v>
      </c>
      <c r="G76" s="40">
        <f t="shared" ref="G76:G77" si="34">SUM(H76:I76)</f>
        <v>18787074.449999999</v>
      </c>
      <c r="H76" s="40">
        <v>563612.23</v>
      </c>
      <c r="I76" s="41">
        <v>18223462.219999999</v>
      </c>
    </row>
    <row r="77" spans="1:9" ht="51">
      <c r="A77" s="5" t="s">
        <v>134</v>
      </c>
      <c r="B77" s="6" t="s">
        <v>70</v>
      </c>
      <c r="C77" s="6" t="s">
        <v>135</v>
      </c>
      <c r="D77" s="40">
        <f t="shared" si="33"/>
        <v>5571270</v>
      </c>
      <c r="E77" s="40">
        <v>5571270</v>
      </c>
      <c r="F77" s="40">
        <v>0</v>
      </c>
      <c r="G77" s="40">
        <f t="shared" si="34"/>
        <v>0</v>
      </c>
      <c r="H77" s="40">
        <v>0</v>
      </c>
      <c r="I77" s="41">
        <v>0</v>
      </c>
    </row>
    <row r="78" spans="1:9">
      <c r="A78" s="8" t="s">
        <v>136</v>
      </c>
      <c r="B78" s="9"/>
      <c r="C78" s="9"/>
      <c r="D78" s="39">
        <f>SUM(D79:D83)</f>
        <v>360598200</v>
      </c>
      <c r="E78" s="39">
        <f t="shared" ref="E78:I78" si="35">SUM(E79:E83)</f>
        <v>32176000</v>
      </c>
      <c r="F78" s="39">
        <f t="shared" si="35"/>
        <v>328422200</v>
      </c>
      <c r="G78" s="39">
        <f t="shared" si="35"/>
        <v>307262625.19999999</v>
      </c>
      <c r="H78" s="39">
        <f t="shared" si="35"/>
        <v>24489384.239999998</v>
      </c>
      <c r="I78" s="39">
        <f t="shared" si="35"/>
        <v>282773240.96000004</v>
      </c>
    </row>
    <row r="79" spans="1:9" ht="38.25">
      <c r="A79" s="5" t="s">
        <v>137</v>
      </c>
      <c r="B79" s="6" t="s">
        <v>84</v>
      </c>
      <c r="C79" s="6" t="s">
        <v>138</v>
      </c>
      <c r="D79" s="40">
        <f>SUM(E79:F79)</f>
        <v>20000000</v>
      </c>
      <c r="E79" s="40">
        <v>600006.43999999994</v>
      </c>
      <c r="F79" s="40">
        <v>19399993.559999999</v>
      </c>
      <c r="G79" s="40">
        <f>SUM(H79:I79)</f>
        <v>10139759.199999999</v>
      </c>
      <c r="H79" s="40">
        <v>304196.03000000003</v>
      </c>
      <c r="I79" s="41">
        <v>9835563.1699999999</v>
      </c>
    </row>
    <row r="80" spans="1:9" ht="51">
      <c r="A80" s="5" t="s">
        <v>139</v>
      </c>
      <c r="B80" s="6" t="s">
        <v>84</v>
      </c>
      <c r="C80" s="6" t="s">
        <v>140</v>
      </c>
      <c r="D80" s="40">
        <f t="shared" ref="D80:D83" si="36">SUM(E80:F80)</f>
        <v>10000000</v>
      </c>
      <c r="E80" s="40">
        <v>300003.21999999997</v>
      </c>
      <c r="F80" s="40">
        <v>9699996.7799999993</v>
      </c>
      <c r="G80" s="40">
        <f t="shared" ref="G80:G83" si="37">SUM(H80:I80)</f>
        <v>10000000</v>
      </c>
      <c r="H80" s="40">
        <v>300003.21999999997</v>
      </c>
      <c r="I80" s="41">
        <v>9699996.7799999993</v>
      </c>
    </row>
    <row r="81" spans="1:9" ht="25.5">
      <c r="A81" s="5" t="s">
        <v>141</v>
      </c>
      <c r="B81" s="6" t="s">
        <v>19</v>
      </c>
      <c r="C81" s="6" t="s">
        <v>142</v>
      </c>
      <c r="D81" s="40">
        <f t="shared" si="36"/>
        <v>124141100</v>
      </c>
      <c r="E81" s="40">
        <v>3724272.98</v>
      </c>
      <c r="F81" s="40">
        <v>120416827.02</v>
      </c>
      <c r="G81" s="40">
        <f t="shared" si="37"/>
        <v>124141100</v>
      </c>
      <c r="H81" s="40">
        <v>3724272.98</v>
      </c>
      <c r="I81" s="41">
        <v>120416827.02</v>
      </c>
    </row>
    <row r="82" spans="1:9" ht="38.25">
      <c r="A82" s="5" t="s">
        <v>143</v>
      </c>
      <c r="B82" s="6" t="s">
        <v>19</v>
      </c>
      <c r="C82" s="6" t="s">
        <v>144</v>
      </c>
      <c r="D82" s="40">
        <f t="shared" si="36"/>
        <v>53900000</v>
      </c>
      <c r="E82" s="40">
        <v>1617017.36</v>
      </c>
      <c r="F82" s="40">
        <v>52282982.640000001</v>
      </c>
      <c r="G82" s="40">
        <f t="shared" si="37"/>
        <v>53900000</v>
      </c>
      <c r="H82" s="40">
        <v>1617017.36</v>
      </c>
      <c r="I82" s="41">
        <v>52282982.640000001</v>
      </c>
    </row>
    <row r="83" spans="1:9" ht="38.25">
      <c r="A83" s="5" t="s">
        <v>145</v>
      </c>
      <c r="B83" s="6" t="s">
        <v>19</v>
      </c>
      <c r="C83" s="6" t="s">
        <v>146</v>
      </c>
      <c r="D83" s="40">
        <f t="shared" si="36"/>
        <v>152557100</v>
      </c>
      <c r="E83" s="40">
        <v>25934700</v>
      </c>
      <c r="F83" s="40">
        <v>126622400</v>
      </c>
      <c r="G83" s="40">
        <f t="shared" si="37"/>
        <v>109081766</v>
      </c>
      <c r="H83" s="40">
        <v>18543894.649999999</v>
      </c>
      <c r="I83" s="41">
        <v>90537871.349999994</v>
      </c>
    </row>
    <row r="84" spans="1:9" ht="25.5">
      <c r="A84" s="8" t="s">
        <v>147</v>
      </c>
      <c r="B84" s="9"/>
      <c r="C84" s="9"/>
      <c r="D84" s="39">
        <f>SUM(D85)</f>
        <v>117519175.3</v>
      </c>
      <c r="E84" s="39">
        <f t="shared" ref="E84:I84" si="38">SUM(E85)</f>
        <v>3525575.3</v>
      </c>
      <c r="F84" s="39">
        <f t="shared" si="38"/>
        <v>113993600</v>
      </c>
      <c r="G84" s="39">
        <f t="shared" si="38"/>
        <v>8563971.4499999993</v>
      </c>
      <c r="H84" s="39">
        <f t="shared" si="38"/>
        <v>256919.15</v>
      </c>
      <c r="I84" s="39">
        <f t="shared" si="38"/>
        <v>8307052.2999999998</v>
      </c>
    </row>
    <row r="85" spans="1:9">
      <c r="A85" s="5" t="s">
        <v>148</v>
      </c>
      <c r="B85" s="6" t="s">
        <v>84</v>
      </c>
      <c r="C85" s="6" t="s">
        <v>149</v>
      </c>
      <c r="D85" s="40">
        <f>SUM(E85:F85)</f>
        <v>117519175.3</v>
      </c>
      <c r="E85" s="40">
        <v>3525575.3</v>
      </c>
      <c r="F85" s="40">
        <v>113993600</v>
      </c>
      <c r="G85" s="40">
        <f>SUM(H85:I85)</f>
        <v>8563971.4499999993</v>
      </c>
      <c r="H85" s="40">
        <v>256919.15</v>
      </c>
      <c r="I85" s="41">
        <v>8307052.2999999998</v>
      </c>
    </row>
    <row r="86" spans="1:9">
      <c r="A86" s="8" t="s">
        <v>150</v>
      </c>
      <c r="B86" s="9"/>
      <c r="C86" s="9"/>
      <c r="D86" s="39">
        <f>SUM(D87)</f>
        <v>119943100</v>
      </c>
      <c r="E86" s="39">
        <f t="shared" ref="E86:I86" si="39">SUM(E87)</f>
        <v>3598300</v>
      </c>
      <c r="F86" s="39">
        <f t="shared" si="39"/>
        <v>116344800</v>
      </c>
      <c r="G86" s="39">
        <f t="shared" si="39"/>
        <v>90185420.679999992</v>
      </c>
      <c r="H86" s="39">
        <f t="shared" si="39"/>
        <v>2705567.86</v>
      </c>
      <c r="I86" s="39">
        <f t="shared" si="39"/>
        <v>87479852.819999993</v>
      </c>
    </row>
    <row r="87" spans="1:9" ht="25.5">
      <c r="A87" s="5" t="s">
        <v>151</v>
      </c>
      <c r="B87" s="6" t="s">
        <v>19</v>
      </c>
      <c r="C87" s="6" t="s">
        <v>152</v>
      </c>
      <c r="D87" s="40">
        <f>SUM(E87:F87)</f>
        <v>119943100</v>
      </c>
      <c r="E87" s="40">
        <v>3598300</v>
      </c>
      <c r="F87" s="40">
        <v>116344800</v>
      </c>
      <c r="G87" s="40">
        <f>SUM(H87:I87)</f>
        <v>90185420.679999992</v>
      </c>
      <c r="H87" s="40">
        <v>2705567.86</v>
      </c>
      <c r="I87" s="41">
        <v>87479852.819999993</v>
      </c>
    </row>
    <row r="88" spans="1:9" ht="25.5">
      <c r="A88" s="8" t="s">
        <v>153</v>
      </c>
      <c r="B88" s="9"/>
      <c r="C88" s="9"/>
      <c r="D88" s="39">
        <f>SUM(D89:D96)</f>
        <v>118437105</v>
      </c>
      <c r="E88" s="39">
        <f t="shared" ref="E88:I88" si="40">SUM(E89:E96)</f>
        <v>3553105</v>
      </c>
      <c r="F88" s="39">
        <f t="shared" si="40"/>
        <v>114884000</v>
      </c>
      <c r="G88" s="39">
        <f t="shared" si="40"/>
        <v>100264118.85000001</v>
      </c>
      <c r="H88" s="39">
        <f t="shared" si="40"/>
        <v>3007918.56</v>
      </c>
      <c r="I88" s="39">
        <f t="shared" si="40"/>
        <v>97256200.290000007</v>
      </c>
    </row>
    <row r="89" spans="1:9" ht="25.5">
      <c r="A89" s="5" t="s">
        <v>154</v>
      </c>
      <c r="B89" s="6" t="s">
        <v>83</v>
      </c>
      <c r="C89" s="6" t="s">
        <v>155</v>
      </c>
      <c r="D89" s="40">
        <f>SUM(E89:F89)</f>
        <v>16186900</v>
      </c>
      <c r="E89" s="40">
        <v>485600</v>
      </c>
      <c r="F89" s="40">
        <v>15701300</v>
      </c>
      <c r="G89" s="40">
        <f>SUM(H89:I89)</f>
        <v>16186900</v>
      </c>
      <c r="H89" s="40">
        <v>485600</v>
      </c>
      <c r="I89" s="41">
        <v>15701300</v>
      </c>
    </row>
    <row r="90" spans="1:9" ht="25.5">
      <c r="A90" s="5" t="s">
        <v>156</v>
      </c>
      <c r="B90" s="6" t="s">
        <v>83</v>
      </c>
      <c r="C90" s="6" t="s">
        <v>157</v>
      </c>
      <c r="D90" s="40">
        <f t="shared" ref="D90:D96" si="41">SUM(E90:F90)</f>
        <v>30000000</v>
      </c>
      <c r="E90" s="40">
        <v>900000</v>
      </c>
      <c r="F90" s="40">
        <v>29100000</v>
      </c>
      <c r="G90" s="40">
        <f t="shared" ref="G90:G96" si="42">SUM(H90:I90)</f>
        <v>19714254.370000001</v>
      </c>
      <c r="H90" s="40">
        <v>591427.64</v>
      </c>
      <c r="I90" s="41">
        <v>19122826.73</v>
      </c>
    </row>
    <row r="91" spans="1:9" ht="25.5">
      <c r="A91" s="5" t="s">
        <v>158</v>
      </c>
      <c r="B91" s="6" t="s">
        <v>83</v>
      </c>
      <c r="C91" s="6" t="s">
        <v>159</v>
      </c>
      <c r="D91" s="40">
        <f t="shared" si="41"/>
        <v>14567525</v>
      </c>
      <c r="E91" s="40">
        <v>437025</v>
      </c>
      <c r="F91" s="40">
        <v>14130500</v>
      </c>
      <c r="G91" s="40">
        <f t="shared" si="42"/>
        <v>12377508.52</v>
      </c>
      <c r="H91" s="40">
        <v>371324.62</v>
      </c>
      <c r="I91" s="41">
        <v>12006183.9</v>
      </c>
    </row>
    <row r="92" spans="1:9" ht="51">
      <c r="A92" s="5" t="s">
        <v>160</v>
      </c>
      <c r="B92" s="6" t="s">
        <v>83</v>
      </c>
      <c r="C92" s="6" t="s">
        <v>161</v>
      </c>
      <c r="D92" s="40">
        <f t="shared" si="41"/>
        <v>21362160</v>
      </c>
      <c r="E92" s="40">
        <v>640860</v>
      </c>
      <c r="F92" s="40">
        <v>20721300</v>
      </c>
      <c r="G92" s="40">
        <f t="shared" si="42"/>
        <v>20342919.699999999</v>
      </c>
      <c r="H92" s="40">
        <v>610283.02</v>
      </c>
      <c r="I92" s="41">
        <v>19732636.68</v>
      </c>
    </row>
    <row r="93" spans="1:9" ht="25.5">
      <c r="A93" s="5" t="s">
        <v>162</v>
      </c>
      <c r="B93" s="6" t="s">
        <v>83</v>
      </c>
      <c r="C93" s="6" t="s">
        <v>163</v>
      </c>
      <c r="D93" s="40">
        <f t="shared" si="41"/>
        <v>9337220</v>
      </c>
      <c r="E93" s="40">
        <v>280120</v>
      </c>
      <c r="F93" s="40">
        <v>9057100</v>
      </c>
      <c r="G93" s="40">
        <f t="shared" si="42"/>
        <v>9337220</v>
      </c>
      <c r="H93" s="40">
        <v>280120</v>
      </c>
      <c r="I93" s="41">
        <v>9057100</v>
      </c>
    </row>
    <row r="94" spans="1:9">
      <c r="A94" s="5" t="s">
        <v>164</v>
      </c>
      <c r="B94" s="6" t="s">
        <v>83</v>
      </c>
      <c r="C94" s="6" t="s">
        <v>165</v>
      </c>
      <c r="D94" s="40">
        <f t="shared" si="41"/>
        <v>10919900</v>
      </c>
      <c r="E94" s="40">
        <v>327600</v>
      </c>
      <c r="F94" s="40">
        <v>10592300</v>
      </c>
      <c r="G94" s="40">
        <f t="shared" si="42"/>
        <v>8722712.6099999994</v>
      </c>
      <c r="H94" s="40">
        <v>261683.78</v>
      </c>
      <c r="I94" s="41">
        <v>8461028.8300000001</v>
      </c>
    </row>
    <row r="95" spans="1:9" ht="25.5">
      <c r="A95" s="5" t="s">
        <v>166</v>
      </c>
      <c r="B95" s="6" t="s">
        <v>83</v>
      </c>
      <c r="C95" s="6" t="s">
        <v>167</v>
      </c>
      <c r="D95" s="40">
        <f t="shared" si="41"/>
        <v>10999600</v>
      </c>
      <c r="E95" s="40">
        <v>330000</v>
      </c>
      <c r="F95" s="40">
        <v>10669600</v>
      </c>
      <c r="G95" s="40">
        <f t="shared" si="42"/>
        <v>10099504.699999999</v>
      </c>
      <c r="H95" s="40">
        <v>302996.15999999997</v>
      </c>
      <c r="I95" s="41">
        <v>9796508.5399999991</v>
      </c>
    </row>
    <row r="96" spans="1:9" ht="25.5">
      <c r="A96" s="5" t="s">
        <v>168</v>
      </c>
      <c r="B96" s="6" t="s">
        <v>83</v>
      </c>
      <c r="C96" s="6" t="s">
        <v>169</v>
      </c>
      <c r="D96" s="40">
        <f t="shared" si="41"/>
        <v>5063800</v>
      </c>
      <c r="E96" s="40">
        <v>151900</v>
      </c>
      <c r="F96" s="40">
        <v>4911900</v>
      </c>
      <c r="G96" s="40">
        <f t="shared" si="42"/>
        <v>3483098.9499999997</v>
      </c>
      <c r="H96" s="40">
        <v>104483.34</v>
      </c>
      <c r="I96" s="41">
        <v>3378615.61</v>
      </c>
    </row>
    <row r="97" spans="1:9" ht="30.75" thickBot="1">
      <c r="A97" s="7" t="s">
        <v>170</v>
      </c>
      <c r="B97" s="4"/>
      <c r="C97" s="4"/>
      <c r="D97" s="38">
        <f>SUM(D98)</f>
        <v>129233100</v>
      </c>
      <c r="E97" s="38">
        <f t="shared" ref="E97:I97" si="43">SUM(E98)</f>
        <v>3877000</v>
      </c>
      <c r="F97" s="38">
        <f t="shared" si="43"/>
        <v>125356100</v>
      </c>
      <c r="G97" s="38">
        <f t="shared" si="43"/>
        <v>484276.03</v>
      </c>
      <c r="H97" s="38">
        <f t="shared" si="43"/>
        <v>14529.26</v>
      </c>
      <c r="I97" s="38">
        <f t="shared" si="43"/>
        <v>469746.77</v>
      </c>
    </row>
    <row r="98" spans="1:9" ht="25.5">
      <c r="A98" s="8" t="s">
        <v>171</v>
      </c>
      <c r="B98" s="9"/>
      <c r="C98" s="9"/>
      <c r="D98" s="39">
        <f>SUM(D99)</f>
        <v>129233100</v>
      </c>
      <c r="E98" s="39">
        <f t="shared" ref="E98:I98" si="44">SUM(E99)</f>
        <v>3877000</v>
      </c>
      <c r="F98" s="39">
        <f t="shared" si="44"/>
        <v>125356100</v>
      </c>
      <c r="G98" s="39">
        <f t="shared" si="44"/>
        <v>484276.03</v>
      </c>
      <c r="H98" s="39">
        <f t="shared" si="44"/>
        <v>14529.26</v>
      </c>
      <c r="I98" s="39">
        <f t="shared" si="44"/>
        <v>469746.77</v>
      </c>
    </row>
    <row r="99" spans="1:9" ht="38.25">
      <c r="A99" s="5" t="s">
        <v>172</v>
      </c>
      <c r="B99" s="6" t="s">
        <v>173</v>
      </c>
      <c r="C99" s="6" t="s">
        <v>174</v>
      </c>
      <c r="D99" s="40">
        <f>SUM(E99:F99)</f>
        <v>129233100</v>
      </c>
      <c r="E99" s="40">
        <v>3877000</v>
      </c>
      <c r="F99" s="40">
        <v>125356100</v>
      </c>
      <c r="G99" s="40">
        <f>SUM(H99:I99)</f>
        <v>484276.03</v>
      </c>
      <c r="H99" s="40">
        <v>14529.26</v>
      </c>
      <c r="I99" s="41">
        <v>469746.77</v>
      </c>
    </row>
    <row r="100" spans="1:9" ht="15.75" thickBot="1">
      <c r="A100" s="7" t="s">
        <v>175</v>
      </c>
      <c r="B100" s="4"/>
      <c r="C100" s="4"/>
      <c r="D100" s="38">
        <f>SUM(D101)</f>
        <v>118735680</v>
      </c>
      <c r="E100" s="38">
        <f t="shared" ref="E100:I100" si="45">SUM(E101)</f>
        <v>3562080</v>
      </c>
      <c r="F100" s="38">
        <f t="shared" si="45"/>
        <v>115173600</v>
      </c>
      <c r="G100" s="38">
        <f t="shared" si="45"/>
        <v>45012607.82</v>
      </c>
      <c r="H100" s="38">
        <f t="shared" si="45"/>
        <v>1350381.87</v>
      </c>
      <c r="I100" s="38">
        <f t="shared" si="45"/>
        <v>43662225.950000003</v>
      </c>
    </row>
    <row r="101" spans="1:9" ht="38.25">
      <c r="A101" s="8" t="s">
        <v>176</v>
      </c>
      <c r="B101" s="9"/>
      <c r="C101" s="9"/>
      <c r="D101" s="39">
        <f>SUM(D102)</f>
        <v>118735680</v>
      </c>
      <c r="E101" s="39">
        <f t="shared" ref="E101:I101" si="46">SUM(E102)</f>
        <v>3562080</v>
      </c>
      <c r="F101" s="39">
        <f t="shared" si="46"/>
        <v>115173600</v>
      </c>
      <c r="G101" s="39">
        <f t="shared" si="46"/>
        <v>45012607.82</v>
      </c>
      <c r="H101" s="39">
        <f t="shared" si="46"/>
        <v>1350381.87</v>
      </c>
      <c r="I101" s="39">
        <f t="shared" si="46"/>
        <v>43662225.950000003</v>
      </c>
    </row>
    <row r="102" spans="1:9" ht="25.5">
      <c r="A102" s="5" t="s">
        <v>177</v>
      </c>
      <c r="B102" s="6" t="s">
        <v>83</v>
      </c>
      <c r="C102" s="6" t="s">
        <v>178</v>
      </c>
      <c r="D102" s="40">
        <f>SUM(E102:F102)</f>
        <v>118735680</v>
      </c>
      <c r="E102" s="40">
        <f>3562079.99+0.01</f>
        <v>3562080</v>
      </c>
      <c r="F102" s="40">
        <f>115173600.01-0.01</f>
        <v>115173600</v>
      </c>
      <c r="G102" s="40">
        <f>SUM(H102:I102)</f>
        <v>45012607.82</v>
      </c>
      <c r="H102" s="40">
        <v>1350381.87</v>
      </c>
      <c r="I102" s="41">
        <v>43662225.950000003</v>
      </c>
    </row>
    <row r="103" spans="1:9" ht="15.75" thickBot="1">
      <c r="A103" s="7" t="s">
        <v>179</v>
      </c>
      <c r="B103" s="4"/>
      <c r="C103" s="4"/>
      <c r="D103" s="38">
        <f>SUM(D104)</f>
        <v>13347300</v>
      </c>
      <c r="E103" s="38">
        <f t="shared" ref="E103:I103" si="47">SUM(E104)</f>
        <v>2400000</v>
      </c>
      <c r="F103" s="38">
        <f t="shared" si="47"/>
        <v>10947300</v>
      </c>
      <c r="G103" s="38">
        <f t="shared" si="47"/>
        <v>10262427.16</v>
      </c>
      <c r="H103" s="38">
        <f t="shared" si="47"/>
        <v>1708363.49</v>
      </c>
      <c r="I103" s="38">
        <f t="shared" si="47"/>
        <v>8554063.6699999999</v>
      </c>
    </row>
    <row r="104" spans="1:9">
      <c r="A104" s="8" t="s">
        <v>180</v>
      </c>
      <c r="B104" s="9"/>
      <c r="C104" s="9"/>
      <c r="D104" s="39">
        <f>SUM(D105:D106)</f>
        <v>13347300</v>
      </c>
      <c r="E104" s="39">
        <f t="shared" ref="E104:I104" si="48">SUM(E105:E106)</f>
        <v>2400000</v>
      </c>
      <c r="F104" s="39">
        <f t="shared" si="48"/>
        <v>10947300</v>
      </c>
      <c r="G104" s="39">
        <f t="shared" si="48"/>
        <v>10262427.16</v>
      </c>
      <c r="H104" s="39">
        <f t="shared" si="48"/>
        <v>1708363.49</v>
      </c>
      <c r="I104" s="39">
        <f t="shared" si="48"/>
        <v>8554063.6699999999</v>
      </c>
    </row>
    <row r="105" spans="1:9" ht="25.5">
      <c r="A105" s="5" t="s">
        <v>181</v>
      </c>
      <c r="B105" s="6" t="s">
        <v>23</v>
      </c>
      <c r="C105" s="6" t="s">
        <v>182</v>
      </c>
      <c r="D105" s="40">
        <f>SUM(E105:F105)</f>
        <v>2400000</v>
      </c>
      <c r="E105" s="40">
        <v>2400000</v>
      </c>
      <c r="F105" s="40">
        <v>0</v>
      </c>
      <c r="G105" s="40">
        <f>SUM(H105:I105)</f>
        <v>1708363.49</v>
      </c>
      <c r="H105" s="40">
        <v>1708363.49</v>
      </c>
      <c r="I105" s="41">
        <v>0</v>
      </c>
    </row>
    <row r="106" spans="1:9">
      <c r="A106" s="5" t="s">
        <v>183</v>
      </c>
      <c r="B106" s="6" t="s">
        <v>23</v>
      </c>
      <c r="C106" s="6" t="s">
        <v>184</v>
      </c>
      <c r="D106" s="40">
        <f>SUM(E106:F106)</f>
        <v>10947300</v>
      </c>
      <c r="E106" s="40">
        <v>0</v>
      </c>
      <c r="F106" s="40">
        <v>10947300</v>
      </c>
      <c r="G106" s="40">
        <f>SUM(H106:I106)</f>
        <v>8554063.6699999999</v>
      </c>
      <c r="H106" s="40">
        <v>0</v>
      </c>
      <c r="I106" s="41">
        <v>8554063.6699999999</v>
      </c>
    </row>
    <row r="107" spans="1:9" ht="15.75" thickBot="1">
      <c r="A107" s="7" t="s">
        <v>185</v>
      </c>
      <c r="B107" s="4"/>
      <c r="C107" s="4"/>
      <c r="D107" s="38">
        <f>SUM(D108)</f>
        <v>14507113.4</v>
      </c>
      <c r="E107" s="38">
        <f t="shared" ref="E107:I107" si="49">SUM(E108)</f>
        <v>435213.4</v>
      </c>
      <c r="F107" s="38">
        <f t="shared" si="49"/>
        <v>14071900</v>
      </c>
      <c r="G107" s="38">
        <f t="shared" si="49"/>
        <v>14507113.4</v>
      </c>
      <c r="H107" s="38">
        <f t="shared" si="49"/>
        <v>435213.4</v>
      </c>
      <c r="I107" s="38">
        <f t="shared" si="49"/>
        <v>14071900</v>
      </c>
    </row>
    <row r="108" spans="1:9" ht="25.5">
      <c r="A108" s="8" t="s">
        <v>186</v>
      </c>
      <c r="B108" s="9"/>
      <c r="C108" s="9"/>
      <c r="D108" s="39">
        <f>SUM(D109)</f>
        <v>14507113.4</v>
      </c>
      <c r="E108" s="39">
        <f t="shared" ref="E108:I108" si="50">SUM(E109)</f>
        <v>435213.4</v>
      </c>
      <c r="F108" s="39">
        <f t="shared" si="50"/>
        <v>14071900</v>
      </c>
      <c r="G108" s="39">
        <f t="shared" si="50"/>
        <v>14507113.4</v>
      </c>
      <c r="H108" s="39">
        <f t="shared" si="50"/>
        <v>435213.4</v>
      </c>
      <c r="I108" s="39">
        <f t="shared" si="50"/>
        <v>14071900</v>
      </c>
    </row>
    <row r="109" spans="1:9" ht="51">
      <c r="A109" s="5" t="s">
        <v>187</v>
      </c>
      <c r="B109" s="6" t="s">
        <v>188</v>
      </c>
      <c r="C109" s="6" t="s">
        <v>189</v>
      </c>
      <c r="D109" s="40">
        <f>SUM(E109:F109)</f>
        <v>14507113.4</v>
      </c>
      <c r="E109" s="40">
        <v>435213.4</v>
      </c>
      <c r="F109" s="40">
        <v>14071900</v>
      </c>
      <c r="G109" s="40">
        <f>SUM(H109:I109)</f>
        <v>14507113.4</v>
      </c>
      <c r="H109" s="40">
        <v>435213.4</v>
      </c>
      <c r="I109" s="41">
        <v>14071900</v>
      </c>
    </row>
    <row r="110" spans="1:9" ht="15" thickBot="1">
      <c r="A110" s="10"/>
      <c r="B110" s="11"/>
      <c r="C110" s="11"/>
      <c r="D110" s="34"/>
      <c r="E110" s="34"/>
      <c r="F110" s="34"/>
      <c r="G110" s="34"/>
      <c r="H110" s="34"/>
      <c r="I110" s="35"/>
    </row>
    <row r="111" spans="1:9" ht="15.75" thickBot="1">
      <c r="A111" s="12" t="s">
        <v>190</v>
      </c>
      <c r="B111" s="13"/>
      <c r="C111" s="13"/>
      <c r="D111" s="42">
        <f>D8+D11+D29+D34+D54+D73+D97+D100+D103+D107</f>
        <v>12537053625.41</v>
      </c>
      <c r="E111" s="42">
        <f t="shared" ref="E111:I111" si="51">E8+E11+E29+E34+E54+E73+E97+E100+E103+E107</f>
        <v>5233328248.8299999</v>
      </c>
      <c r="F111" s="42">
        <f t="shared" si="51"/>
        <v>7303725376.5799999</v>
      </c>
      <c r="G111" s="42">
        <f t="shared" si="51"/>
        <v>6276412968.4399996</v>
      </c>
      <c r="H111" s="42">
        <f t="shared" si="51"/>
        <v>2429244187.7499995</v>
      </c>
      <c r="I111" s="42">
        <f t="shared" si="51"/>
        <v>3847168780.6900001</v>
      </c>
    </row>
    <row r="112" spans="1:9">
      <c r="A112" s="14"/>
      <c r="B112" s="14"/>
      <c r="C112" s="14"/>
      <c r="D112" s="36"/>
      <c r="E112" s="36"/>
      <c r="F112" s="36"/>
      <c r="G112" s="36"/>
      <c r="H112" s="36"/>
      <c r="I112" s="36"/>
    </row>
  </sheetData>
  <mergeCells count="12">
    <mergeCell ref="A1:I1"/>
    <mergeCell ref="A2:I2"/>
    <mergeCell ref="A3:I3"/>
    <mergeCell ref="A4:A6"/>
    <mergeCell ref="B4:B6"/>
    <mergeCell ref="D4:F4"/>
    <mergeCell ref="G4:I4"/>
    <mergeCell ref="C4:C6"/>
    <mergeCell ref="E5:F5"/>
    <mergeCell ref="G5:G6"/>
    <mergeCell ref="H5:I5"/>
    <mergeCell ref="D5:D6"/>
  </mergeCells>
  <pageMargins left="0.19685039370078741" right="0" top="0.59055118110236227" bottom="0" header="0.31496062992125984" footer="0.31496062992125984"/>
  <pageSetup paperSize="9" scale="87" fitToHeight="0" orientation="landscape" r:id="rId1"/>
  <headerFooter>
    <oddHeader>&amp;R&amp;P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lt;ShortPrimaryServiceReportArguments xmlns:xsi=&quot;http://www.w3.org/2001/XMLSchema-instance&quot; xmlns:xsd=&quot;http://www.w3.org/2001/XMLSchema&quot;&gt;&lt;DateInfo&gt;&lt;string&gt;01.01.2025&lt;/string&gt;&lt;string&gt;31.07.2025&lt;/string&gt;&lt;/DateInfo&gt;&lt;Code&gt;MAKET_GENERATOR&lt;/Code&gt;&lt;ObjectCode&gt;MAKET_GENERATOR&lt;/ObjectCode&gt;&lt;DocName&gt;2025 Еженедельный отчет по НП&lt;/DocName&gt;&lt;VariantName&gt;2025 Еженедельный отчет по НП&lt;/VariantName&gt;&lt;VariantLink&gt;977&lt;/VariantLink&gt;&lt;ReportCode&gt;MAKET_fae71b89_d8d8_4e61_908f_e9734c26ddb9&lt;/ReportCode&gt;&lt;SvodReportLink xsi:nil=&quot;true&quot; /&gt;&lt;ReportLink xsi:nil=&quot;true&quot; /&gt;&lt;/ShortPrimaryServiceReportArguments&gt;"/>
  </Parameters>
</MailMerge>
</file>

<file path=customXml/itemProps1.xml><?xml version="1.0" encoding="utf-8"?>
<ds:datastoreItem xmlns:ds="http://schemas.openxmlformats.org/officeDocument/2006/customXml" ds:itemID="{CC0A6C89-79AA-47A8-A728-EA56D544EF5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Семенова Лиана Петровна</dc:creator>
  <cp:lastModifiedBy>Захаренков Александр Валерьевич</cp:lastModifiedBy>
  <cp:lastPrinted>2025-08-04T09:36:46Z</cp:lastPrinted>
  <dcterms:created xsi:type="dcterms:W3CDTF">2025-08-04T06:50:25Z</dcterms:created>
  <dcterms:modified xsi:type="dcterms:W3CDTF">2025-08-04T09:52:56Z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2025 Еженедельный отчет по НП</vt:lpwstr>
  </property>
  <property fmtid="{D5CDD505-2E9C-101B-9397-08002B2CF9AE}" pid="3" name="Название отчета">
    <vt:lpwstr>2025 Еженедельный отчет по НП.xlsx</vt:lpwstr>
  </property>
  <property fmtid="{D5CDD505-2E9C-101B-9397-08002B2CF9AE}" pid="4" name="Версия клиента">
    <vt:lpwstr>24.2.254.521 (.NET Core 6)</vt:lpwstr>
  </property>
  <property fmtid="{D5CDD505-2E9C-101B-9397-08002B2CF9AE}" pid="5" name="Версия базы">
    <vt:lpwstr>24.2.6381.126882428</vt:lpwstr>
  </property>
  <property fmtid="{D5CDD505-2E9C-101B-9397-08002B2CF9AE}" pid="6" name="Тип сервера">
    <vt:lpwstr>PostgreSQL</vt:lpwstr>
  </property>
  <property fmtid="{D5CDD505-2E9C-101B-9397-08002B2CF9AE}" pid="7" name="Сервер">
    <vt:lpwstr>10.10.0.142:5432</vt:lpwstr>
  </property>
  <property fmtid="{D5CDD505-2E9C-101B-9397-08002B2CF9AE}" pid="8" name="База">
    <vt:lpwstr>bks2025</vt:lpwstr>
  </property>
  <property fmtid="{D5CDD505-2E9C-101B-9397-08002B2CF9AE}" pid="9" name="Пользователь">
    <vt:lpwstr>mua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